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0155" windowHeight="7050" activeTab="1"/>
  </bookViews>
  <sheets>
    <sheet name="Notes" sheetId="1" r:id="rId1"/>
    <sheet name="Input Data" sheetId="2" r:id="rId2"/>
    <sheet name="Stuct Build Tax Invoice" sheetId="3" r:id="rId3"/>
    <sheet name="Scales" sheetId="13" r:id="rId4"/>
    <sheet name="Previous Payments" sheetId="7" r:id="rId5"/>
    <sheet name="Travelling &amp; Subsistence" sheetId="8" r:id="rId6"/>
    <sheet name="Typing, Duplicating, &amp; Printing" sheetId="9" r:id="rId7"/>
    <sheet name="Time Based" sheetId="10" r:id="rId8"/>
    <sheet name="Site staff &amp; Other" sheetId="11" r:id="rId9"/>
    <sheet name="Non Taxable" sheetId="12" r:id="rId10"/>
  </sheets>
  <definedNames>
    <definedName name="_xlnm.Print_Area" localSheetId="1">'Input Data'!$A$1:$H$46</definedName>
    <definedName name="_xlnm.Print_Area" localSheetId="9">'Non Taxable'!$A$1:$I$24</definedName>
    <definedName name="_xlnm.Print_Area" localSheetId="8">'Site staff &amp; Other'!$A$1:$H$59</definedName>
    <definedName name="_xlnm.Print_Area" localSheetId="2">'Stuct Build Tax Invoice'!$A$1:$Q$93</definedName>
    <definedName name="_xlnm.Print_Area" localSheetId="7">'Time Based'!$A$1:$H$61</definedName>
    <definedName name="_xlnm.Print_Area" localSheetId="5">'Travelling &amp; Subsistence'!$A$1:$I$61</definedName>
    <definedName name="_xlnm.Print_Titles" localSheetId="2">'Stuct Build Tax Invoice'!$1:$8</definedName>
    <definedName name="SCALE_2003B">Scales!$A$3:$D$8</definedName>
    <definedName name="Z_F2EF8C40_5F38_4711_A114_3A47916B87AA_.wvu.PrintArea" localSheetId="1" hidden="1">'Input Data'!$A$1:$H$45</definedName>
    <definedName name="Z_F2EF8C40_5F38_4711_A114_3A47916B87AA_.wvu.PrintArea" localSheetId="8" hidden="1">'Site staff &amp; Other'!$A$1:$H$59</definedName>
    <definedName name="Z_F2EF8C40_5F38_4711_A114_3A47916B87AA_.wvu.PrintArea" localSheetId="2" hidden="1">'Stuct Build Tax Invoice'!$A$1:$Q$93</definedName>
    <definedName name="Z_F2EF8C40_5F38_4711_A114_3A47916B87AA_.wvu.PrintArea" localSheetId="7" hidden="1">'Time Based'!$A$1:$H$60</definedName>
    <definedName name="Z_F2EF8C40_5F38_4711_A114_3A47916B87AA_.wvu.PrintArea" localSheetId="5" hidden="1">'Travelling &amp; Subsistence'!$A$1:$I$61</definedName>
    <definedName name="Z_F2EF8C40_5F38_4711_A114_3A47916B87AA_.wvu.PrintTitles" localSheetId="2" hidden="1">'Stuct Build Tax Invoice'!$2:$8</definedName>
  </definedNames>
  <calcPr calcId="145621" fullCalcOnLoad="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G16" i="8" l="1"/>
  <c r="G15" i="8"/>
  <c r="G14" i="8"/>
  <c r="G13" i="8"/>
  <c r="G12" i="8"/>
  <c r="G11" i="8"/>
  <c r="G10" i="8"/>
  <c r="G9" i="8"/>
  <c r="G8" i="8"/>
  <c r="G7" i="8"/>
  <c r="C3" i="12"/>
  <c r="C3" i="11"/>
  <c r="D3" i="10"/>
  <c r="B3" i="9"/>
  <c r="C3" i="8"/>
  <c r="D2" i="7"/>
  <c r="E3" i="12" l="1"/>
  <c r="E3" i="11"/>
  <c r="F3" i="10"/>
  <c r="E3" i="9"/>
  <c r="E3" i="8"/>
  <c r="F2" i="7"/>
  <c r="O11" i="3"/>
  <c r="O10" i="3"/>
  <c r="E23" i="2"/>
  <c r="C14" i="13" s="1"/>
  <c r="E13" i="13"/>
  <c r="C21" i="13"/>
  <c r="Q3" i="3"/>
  <c r="D14" i="3"/>
  <c r="C16" i="2"/>
  <c r="G15" i="2"/>
  <c r="K2" i="7"/>
  <c r="D7" i="7" s="1"/>
  <c r="F7" i="7" s="1"/>
  <c r="D5" i="7"/>
  <c r="D6" i="7"/>
  <c r="D8" i="7"/>
  <c r="D9" i="7"/>
  <c r="D10" i="7"/>
  <c r="D12" i="7"/>
  <c r="D13" i="7"/>
  <c r="D14" i="7"/>
  <c r="D16" i="7"/>
  <c r="D17" i="7"/>
  <c r="D18" i="7"/>
  <c r="D20" i="7"/>
  <c r="D21" i="7"/>
  <c r="D22" i="7"/>
  <c r="D24" i="7"/>
  <c r="D25" i="7"/>
  <c r="D26" i="7"/>
  <c r="D28" i="7"/>
  <c r="D29" i="7"/>
  <c r="D30" i="7"/>
  <c r="D32" i="7"/>
  <c r="D33" i="7"/>
  <c r="D34" i="7"/>
  <c r="D36" i="7"/>
  <c r="D37" i="7"/>
  <c r="D38" i="7"/>
  <c r="D40" i="7"/>
  <c r="D41" i="7"/>
  <c r="K6" i="7"/>
  <c r="K7" i="7"/>
  <c r="K8" i="7"/>
  <c r="K10" i="7"/>
  <c r="K11" i="7"/>
  <c r="K12" i="7"/>
  <c r="K14" i="7"/>
  <c r="K15" i="7"/>
  <c r="K16" i="7"/>
  <c r="K18" i="7"/>
  <c r="K19" i="7"/>
  <c r="K20" i="7"/>
  <c r="K22" i="7"/>
  <c r="K23" i="7"/>
  <c r="K24" i="7"/>
  <c r="K26" i="7"/>
  <c r="K27" i="7"/>
  <c r="K28" i="7"/>
  <c r="K30" i="7"/>
  <c r="K31" i="7"/>
  <c r="K32" i="7"/>
  <c r="K34" i="7"/>
  <c r="K35" i="7"/>
  <c r="K36" i="7"/>
  <c r="K38" i="7"/>
  <c r="K39" i="7"/>
  <c r="K40" i="7"/>
  <c r="I18" i="12"/>
  <c r="I20" i="12" s="1"/>
  <c r="Q84" i="3" s="1"/>
  <c r="C7" i="2"/>
  <c r="H25" i="2"/>
  <c r="F27" i="2"/>
  <c r="A8" i="13"/>
  <c r="A7" i="13"/>
  <c r="A6" i="13"/>
  <c r="A5" i="13"/>
  <c r="H42" i="2"/>
  <c r="I55" i="3" s="1"/>
  <c r="H44" i="2"/>
  <c r="G45" i="2"/>
  <c r="E13" i="2"/>
  <c r="E14" i="2"/>
  <c r="A45" i="2"/>
  <c r="A36" i="2"/>
  <c r="C13" i="2"/>
  <c r="C5" i="2"/>
  <c r="E3" i="2"/>
  <c r="G36" i="2"/>
  <c r="F36" i="2"/>
  <c r="E36" i="2"/>
  <c r="A9" i="1"/>
  <c r="A11" i="1"/>
  <c r="A13" i="1"/>
  <c r="A15" i="1" s="1"/>
  <c r="A17" i="1" s="1"/>
  <c r="A19" i="1" s="1"/>
  <c r="A21" i="1"/>
  <c r="A23" i="1" s="1"/>
  <c r="A25" i="1" s="1"/>
  <c r="A27" i="1" s="1"/>
  <c r="A29" i="1" s="1"/>
  <c r="A31" i="1" s="1"/>
  <c r="A33" i="1" s="1"/>
  <c r="A35" i="1" s="1"/>
  <c r="A37" i="1" s="1"/>
  <c r="A45" i="1"/>
  <c r="A47" i="1" s="1"/>
  <c r="A49" i="1" s="1"/>
  <c r="A51" i="1"/>
  <c r="A53" i="1" s="1"/>
  <c r="A55" i="1" s="1"/>
  <c r="A57" i="1" s="1"/>
  <c r="A59" i="1" s="1"/>
  <c r="A61" i="1" s="1"/>
  <c r="A63" i="1" s="1"/>
  <c r="A65" i="1" s="1"/>
  <c r="E42" i="7"/>
  <c r="L5" i="7" s="1"/>
  <c r="L42" i="7" s="1"/>
  <c r="M6" i="7"/>
  <c r="M7" i="7"/>
  <c r="M8" i="7"/>
  <c r="M10" i="7"/>
  <c r="M11" i="7"/>
  <c r="M12" i="7"/>
  <c r="M14" i="7"/>
  <c r="M15" i="7"/>
  <c r="M16" i="7"/>
  <c r="M18" i="7"/>
  <c r="M19" i="7"/>
  <c r="M20" i="7"/>
  <c r="M22" i="7"/>
  <c r="M23" i="7"/>
  <c r="M24" i="7"/>
  <c r="M26" i="7"/>
  <c r="M27" i="7"/>
  <c r="M28" i="7"/>
  <c r="M30" i="7"/>
  <c r="M31" i="7"/>
  <c r="M32" i="7"/>
  <c r="M34" i="7"/>
  <c r="M35" i="7"/>
  <c r="M36" i="7"/>
  <c r="M38" i="7"/>
  <c r="M39" i="7"/>
  <c r="M40" i="7"/>
  <c r="C42" i="7"/>
  <c r="J5" i="7" s="1"/>
  <c r="J42" i="7" s="1"/>
  <c r="F5" i="7"/>
  <c r="F6" i="7"/>
  <c r="F8" i="7"/>
  <c r="F9" i="7"/>
  <c r="F10" i="7"/>
  <c r="F12" i="7"/>
  <c r="F13" i="7"/>
  <c r="F14" i="7"/>
  <c r="F16" i="7"/>
  <c r="F17" i="7"/>
  <c r="F18" i="7"/>
  <c r="F20" i="7"/>
  <c r="F21" i="7"/>
  <c r="F22" i="7"/>
  <c r="F24" i="7"/>
  <c r="F25" i="7"/>
  <c r="F26" i="7"/>
  <c r="F28" i="7"/>
  <c r="F29" i="7"/>
  <c r="F30" i="7"/>
  <c r="F32" i="7"/>
  <c r="F33" i="7"/>
  <c r="F34" i="7"/>
  <c r="F36" i="7"/>
  <c r="F37" i="7"/>
  <c r="F38" i="7"/>
  <c r="F40" i="7"/>
  <c r="F41" i="7"/>
  <c r="H7" i="7"/>
  <c r="H8" i="7"/>
  <c r="H9" i="7"/>
  <c r="H10" i="7"/>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35" i="11"/>
  <c r="H36" i="11"/>
  <c r="H45" i="11" s="1"/>
  <c r="H37" i="11"/>
  <c r="H38" i="11"/>
  <c r="H39" i="11"/>
  <c r="H40" i="11"/>
  <c r="H41" i="11"/>
  <c r="H42" i="11"/>
  <c r="H43" i="11"/>
  <c r="H44" i="11"/>
  <c r="H7" i="11"/>
  <c r="H8" i="11"/>
  <c r="H17" i="11" s="1"/>
  <c r="H9" i="11"/>
  <c r="H10" i="11"/>
  <c r="H11" i="11"/>
  <c r="H12" i="11"/>
  <c r="H13" i="11"/>
  <c r="H14" i="11"/>
  <c r="H15" i="11"/>
  <c r="H16" i="11"/>
  <c r="H21" i="11"/>
  <c r="H22" i="11"/>
  <c r="H23" i="11"/>
  <c r="H24" i="11"/>
  <c r="H25" i="11"/>
  <c r="H26" i="11"/>
  <c r="H27" i="11"/>
  <c r="H28" i="11"/>
  <c r="H29" i="11"/>
  <c r="H30" i="11"/>
  <c r="H31" i="11"/>
  <c r="H49" i="11"/>
  <c r="H56" i="11" s="1"/>
  <c r="C93" i="3"/>
  <c r="H12" i="10"/>
  <c r="H13" i="10"/>
  <c r="H14" i="10"/>
  <c r="H15" i="10"/>
  <c r="H16" i="10"/>
  <c r="H17" i="10"/>
  <c r="H18" i="10"/>
  <c r="H19" i="10"/>
  <c r="H20" i="10"/>
  <c r="H21" i="10"/>
  <c r="I7" i="8"/>
  <c r="I8" i="8"/>
  <c r="I9" i="8"/>
  <c r="I10" i="8"/>
  <c r="I11" i="8"/>
  <c r="I12" i="8"/>
  <c r="I13" i="8"/>
  <c r="I14" i="8"/>
  <c r="I15" i="8"/>
  <c r="I16" i="8"/>
  <c r="H45" i="10"/>
  <c r="H46" i="10"/>
  <c r="H47" i="10"/>
  <c r="H48" i="10"/>
  <c r="H49" i="10"/>
  <c r="H50" i="10"/>
  <c r="H51" i="10"/>
  <c r="H52" i="10"/>
  <c r="H53" i="10"/>
  <c r="H54" i="10"/>
  <c r="H55" i="10"/>
  <c r="H56" i="10"/>
  <c r="H57" i="10"/>
  <c r="H58" i="10"/>
  <c r="H27" i="10"/>
  <c r="H28" i="10"/>
  <c r="H29" i="10"/>
  <c r="H30" i="10"/>
  <c r="H31" i="10"/>
  <c r="H32" i="10"/>
  <c r="H33" i="10"/>
  <c r="H34" i="10"/>
  <c r="H35" i="10"/>
  <c r="H36" i="10"/>
  <c r="H37" i="10"/>
  <c r="H38" i="10"/>
  <c r="H39" i="10"/>
  <c r="H40" i="10"/>
  <c r="M58" i="3"/>
  <c r="I61" i="3"/>
  <c r="I46" i="8"/>
  <c r="I57" i="8"/>
  <c r="I24" i="8"/>
  <c r="I34" i="8" s="1"/>
  <c r="I60" i="8" s="1"/>
  <c r="Q74" i="3" s="1"/>
  <c r="I25" i="8"/>
  <c r="I26" i="8"/>
  <c r="I27" i="8"/>
  <c r="I28" i="8"/>
  <c r="I29" i="8"/>
  <c r="I30" i="8"/>
  <c r="I31" i="8"/>
  <c r="I32" i="8"/>
  <c r="I33" i="8"/>
  <c r="I49" i="9"/>
  <c r="I62" i="9" s="1"/>
  <c r="I50" i="9"/>
  <c r="I51" i="9"/>
  <c r="I52" i="9"/>
  <c r="I53" i="9"/>
  <c r="I54" i="9"/>
  <c r="I55" i="9"/>
  <c r="I56" i="9"/>
  <c r="I57" i="9"/>
  <c r="I58" i="9"/>
  <c r="I59" i="9"/>
  <c r="I60" i="9"/>
  <c r="I61" i="9"/>
  <c r="I38" i="9"/>
  <c r="I45" i="9" s="1"/>
  <c r="I39" i="9"/>
  <c r="I40" i="9"/>
  <c r="I41" i="9"/>
  <c r="I42" i="9"/>
  <c r="I43" i="9"/>
  <c r="I44" i="9"/>
  <c r="I19" i="9"/>
  <c r="I34" i="9" s="1"/>
  <c r="I20" i="9"/>
  <c r="I21" i="9"/>
  <c r="I22" i="9"/>
  <c r="I23" i="9"/>
  <c r="I24" i="9"/>
  <c r="I25" i="9"/>
  <c r="I26" i="9"/>
  <c r="I27" i="9"/>
  <c r="I28" i="9"/>
  <c r="I29" i="9"/>
  <c r="I30" i="9"/>
  <c r="I31" i="9"/>
  <c r="I32" i="9"/>
  <c r="I33" i="9"/>
  <c r="I8" i="9"/>
  <c r="I15" i="9" s="1"/>
  <c r="I9" i="9"/>
  <c r="I10" i="9"/>
  <c r="I11" i="9"/>
  <c r="I12" i="9"/>
  <c r="I13" i="9"/>
  <c r="I14" i="9"/>
  <c r="K2" i="3"/>
  <c r="K1" i="3"/>
  <c r="O8" i="3"/>
  <c r="M8" i="3"/>
  <c r="O12" i="3"/>
  <c r="D11" i="3"/>
  <c r="K9" i="3"/>
  <c r="D9" i="3"/>
  <c r="D15" i="3"/>
  <c r="B5" i="3"/>
  <c r="B6" i="3"/>
  <c r="B7" i="3"/>
  <c r="B8" i="3"/>
  <c r="O13" i="3"/>
  <c r="O9" i="3"/>
  <c r="D10" i="3"/>
  <c r="D12" i="3"/>
  <c r="D13" i="3"/>
  <c r="O14" i="3"/>
  <c r="O15" i="3"/>
  <c r="H41" i="10" l="1"/>
  <c r="H59" i="10"/>
  <c r="H61" i="10"/>
  <c r="Q71" i="3" s="1"/>
  <c r="K55" i="3"/>
  <c r="F37" i="2"/>
  <c r="C23" i="2"/>
  <c r="A37" i="2"/>
  <c r="M61" i="3"/>
  <c r="K58" i="3"/>
  <c r="M52" i="3"/>
  <c r="G37" i="2"/>
  <c r="H43" i="2"/>
  <c r="H29" i="2"/>
  <c r="C13" i="13"/>
  <c r="K61" i="3"/>
  <c r="M55" i="3"/>
  <c r="K52" i="3"/>
  <c r="H45" i="2"/>
  <c r="H41" i="2"/>
  <c r="C12" i="13"/>
  <c r="F12" i="13" s="1"/>
  <c r="K36" i="3" s="1"/>
  <c r="E14" i="13"/>
  <c r="E12" i="13"/>
  <c r="F13" i="13"/>
  <c r="I17" i="8"/>
  <c r="Q70" i="3" s="1"/>
  <c r="I65" i="9"/>
  <c r="Q75" i="3" s="1"/>
  <c r="H58" i="11"/>
  <c r="H59" i="11" s="1"/>
  <c r="Q76" i="3" s="1"/>
  <c r="Q78" i="3" s="1"/>
  <c r="A59" i="11"/>
  <c r="H22" i="10"/>
  <c r="K41" i="7"/>
  <c r="M41" i="7" s="1"/>
  <c r="K37" i="7"/>
  <c r="M37" i="7" s="1"/>
  <c r="K33" i="7"/>
  <c r="M33" i="7" s="1"/>
  <c r="K29" i="7"/>
  <c r="M29" i="7" s="1"/>
  <c r="K25" i="7"/>
  <c r="M25" i="7" s="1"/>
  <c r="K21" i="7"/>
  <c r="M21" i="7" s="1"/>
  <c r="K17" i="7"/>
  <c r="M17" i="7" s="1"/>
  <c r="K13" i="7"/>
  <c r="M13" i="7" s="1"/>
  <c r="K9" i="7"/>
  <c r="M9" i="7" s="1"/>
  <c r="D39" i="7"/>
  <c r="F39" i="7" s="1"/>
  <c r="D35" i="7"/>
  <c r="F35" i="7" s="1"/>
  <c r="D31" i="7"/>
  <c r="F31" i="7" s="1"/>
  <c r="D27" i="7"/>
  <c r="F27" i="7" s="1"/>
  <c r="D23" i="7"/>
  <c r="F23" i="7" s="1"/>
  <c r="D19" i="7"/>
  <c r="F19" i="7" s="1"/>
  <c r="D15" i="7"/>
  <c r="F15" i="7" s="1"/>
  <c r="D11" i="7"/>
  <c r="F11" i="7" s="1"/>
  <c r="H32" i="2"/>
  <c r="H28" i="2"/>
  <c r="H35" i="2"/>
  <c r="H31" i="2"/>
  <c r="H34" i="2"/>
  <c r="H30" i="2"/>
  <c r="H33" i="2"/>
  <c r="F14" i="13" l="1"/>
  <c r="K30" i="3"/>
  <c r="K33" i="3"/>
  <c r="K24" i="3"/>
  <c r="K27" i="3"/>
  <c r="K42" i="3"/>
  <c r="K45" i="3"/>
  <c r="K39" i="3"/>
  <c r="M27" i="3"/>
  <c r="I27" i="3"/>
  <c r="G42" i="3"/>
  <c r="M42" i="3"/>
  <c r="M39" i="3"/>
  <c r="G39" i="3"/>
  <c r="I39" i="3"/>
  <c r="I33" i="3"/>
  <c r="M33" i="3"/>
  <c r="G33" i="3"/>
  <c r="H36" i="2"/>
  <c r="M24" i="3"/>
  <c r="E45" i="3"/>
  <c r="I45" i="3"/>
  <c r="M45" i="3"/>
  <c r="G45" i="3"/>
  <c r="I36" i="3"/>
  <c r="I42" i="3"/>
  <c r="M36" i="3"/>
  <c r="D42" i="7"/>
  <c r="K5" i="7" s="1"/>
  <c r="M30" i="3"/>
  <c r="I30" i="3"/>
  <c r="F42" i="7"/>
  <c r="K42" i="7" l="1"/>
  <c r="Q81" i="3" s="1"/>
  <c r="M5" i="7"/>
  <c r="M42" i="7" s="1"/>
  <c r="M28" i="3"/>
  <c r="Q27" i="3" s="1"/>
  <c r="M34" i="3"/>
  <c r="Q33" i="3" s="1"/>
  <c r="M40" i="3"/>
  <c r="Q39" i="3" s="1"/>
  <c r="M46" i="3"/>
  <c r="Q45" i="3" s="1"/>
  <c r="D17" i="2"/>
  <c r="M25" i="3"/>
  <c r="Q24" i="3" s="1"/>
  <c r="M31" i="3"/>
  <c r="Q30" i="3" s="1"/>
  <c r="M37" i="3"/>
  <c r="Q36" i="3" s="1"/>
  <c r="M43" i="3"/>
  <c r="Q42" i="3" s="1"/>
  <c r="Q18" i="3"/>
  <c r="Q16" i="3"/>
  <c r="Q69" i="3" l="1"/>
  <c r="Q72" i="3" s="1"/>
  <c r="M56" i="3"/>
  <c r="Q55" i="3" s="1"/>
  <c r="M62" i="3"/>
  <c r="Q61" i="3" s="1"/>
  <c r="O18" i="3"/>
  <c r="M18" i="3"/>
  <c r="K18" i="3"/>
  <c r="M59" i="3"/>
  <c r="Q58" i="3" s="1"/>
  <c r="M53" i="3"/>
  <c r="Q52" i="3" s="1"/>
  <c r="O27" i="3"/>
  <c r="O58" i="3"/>
  <c r="O39" i="3"/>
  <c r="O42" i="3"/>
  <c r="O45" i="3"/>
  <c r="O52" i="3"/>
  <c r="O55" i="3"/>
  <c r="O33" i="3"/>
  <c r="O36" i="3"/>
  <c r="Q21" i="3"/>
  <c r="O24" i="3"/>
  <c r="O30" i="3"/>
  <c r="O61" i="3"/>
  <c r="Q47" i="3"/>
  <c r="Q50" i="3" s="1"/>
  <c r="Q63" i="3" l="1"/>
  <c r="Q65" i="3" s="1"/>
  <c r="Q66" i="3" s="1"/>
  <c r="Q80" i="3" s="1"/>
  <c r="I85" i="3" l="1"/>
  <c r="I82" i="3"/>
  <c r="Q82" i="3"/>
  <c r="M83" i="3" l="1"/>
  <c r="Q83" i="3" s="1"/>
  <c r="Q85" i="3" s="1"/>
</calcChain>
</file>

<file path=xl/comments1.xml><?xml version="1.0" encoding="utf-8"?>
<comments xmlns="http://schemas.openxmlformats.org/spreadsheetml/2006/main">
  <authors>
    <author>charles beaurain</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List>
</comments>
</file>

<file path=xl/comments2.xml><?xml version="1.0" encoding="utf-8"?>
<comments xmlns="http://schemas.openxmlformats.org/spreadsheetml/2006/main">
  <authors>
    <author>Ron Naicker</author>
  </authors>
  <commentList>
    <comment ref="I65"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<sst xmlns="http://schemas.openxmlformats.org/spreadsheetml/2006/main" count="482" uniqueCount="321">
  <si>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</si>
  <si>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</si>
  <si>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</si>
  <si>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</si>
  <si>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</si>
  <si>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</si>
  <si>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</si>
  <si>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</si>
  <si>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</si>
  <si>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</si>
  <si>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</si>
  <si>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</si>
  <si>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</si>
  <si>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</si>
  <si>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</si>
  <si>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</si>
  <si>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</si>
  <si>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</si>
  <si>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</si>
  <si>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</si>
  <si>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</si>
  <si>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</si>
  <si>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</si>
  <si>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</si>
  <si>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</si>
  <si>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TOTAL FEES DUE</t>
  </si>
  <si>
    <t>NOTE:</t>
  </si>
  <si>
    <t>x</t>
  </si>
  <si>
    <t>CHECKED BY</t>
  </si>
  <si>
    <t>Designation</t>
  </si>
  <si>
    <t>DATE :</t>
  </si>
  <si>
    <t>Signed</t>
  </si>
  <si>
    <t>for</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</si>
  <si>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</si>
  <si>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</si>
  <si>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</si>
  <si>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</si>
  <si>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</si>
  <si>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</si>
  <si>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</si>
  <si>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</si>
  <si>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</si>
  <si>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</si>
  <si>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</si>
  <si>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</si>
  <si>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</si>
  <si>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</si>
  <si>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</si>
  <si>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</si>
  <si>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</si>
  <si>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</si>
  <si>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</si>
  <si>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</si>
  <si>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</si>
  <si>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</si>
  <si>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</si>
  <si>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</si>
  <si>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</si>
  <si>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</si>
  <si>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</si>
  <si>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</si>
  <si>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</si>
  <si>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</si>
  <si>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</si>
  <si>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</si>
  <si>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</si>
  <si>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</si>
  <si>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</si>
  <si>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</si>
  <si>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</si>
  <si>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</si>
  <si>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</si>
  <si>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</si>
  <si>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</si>
  <si>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</si>
  <si>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</si>
  <si>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</si>
  <si>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</si>
  <si>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</si>
  <si>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</si>
  <si>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</si>
  <si>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</si>
  <si>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</si>
  <si>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</si>
  <si>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</si>
  <si>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</si>
  <si>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</si>
  <si>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</si>
  <si>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</si>
  <si>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</si>
  <si>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</si>
  <si>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</si>
  <si>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</si>
  <si>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</si>
  <si>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</si>
  <si>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</si>
  <si>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</si>
  <si>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</si>
  <si>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</si>
  <si>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</si>
  <si>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</si>
  <si>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</si>
  <si>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</si>
  <si>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</si>
  <si>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</si>
  <si>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</si>
  <si>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</si>
  <si>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</si>
  <si>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</si>
  <si>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</si>
  <si>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</si>
  <si>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</si>
  <si>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</si>
  <si>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</si>
  <si>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</si>
  <si>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</si>
  <si>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</si>
  <si>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</si>
  <si>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</si>
  <si>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</si>
  <si>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</si>
  <si>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</si>
  <si>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</si>
  <si>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</si>
  <si>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</si>
  <si>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</si>
  <si>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</si>
  <si>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</si>
  <si>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</si>
  <si>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</si>
  <si>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</si>
  <si>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</si>
  <si>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</si>
  <si>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TOTAL FOR CONSTRUCTION AND COMPLETION STAGE</t>
  </si>
  <si>
    <t xml:space="preserve"> Report: Time Based fees </t>
  </si>
  <si>
    <t>For DIRECTOR: Project Management</t>
  </si>
  <si>
    <t>TYPE OF PROJECT:</t>
  </si>
  <si>
    <t>TARIFF OF FEES TO APPLY</t>
  </si>
  <si>
    <t>TAX INVOICE</t>
  </si>
  <si>
    <t>WORK ON ALTERATIONS TO EXISTING FACILITIES</t>
  </si>
  <si>
    <t>PAGE 2 OF INVOICE</t>
  </si>
  <si>
    <t>2003 Scales</t>
  </si>
  <si>
    <t>VALUE OF ALL ALTERATIONS TO EXISTING FACILITIES NOT AFFECTED BY ANY FACTOR OTHER THAN 1.25.</t>
  </si>
  <si>
    <t>TRAVELLING &amp; SUBSISTENCE CHARGES</t>
  </si>
  <si>
    <t>1. Travelling Time</t>
  </si>
  <si>
    <t>Approved Hours</t>
  </si>
  <si>
    <r>
      <t xml:space="preserve">(A) ESTIMATED OR TENDER VALUES </t>
    </r>
    <r>
      <rPr>
        <b/>
        <sz val="10"/>
        <color indexed="10"/>
        <rFont val="Arial"/>
        <family val="2"/>
      </rPr>
      <t>(STAGES 1 -3)</t>
    </r>
  </si>
  <si>
    <t>DPW WCS NO:</t>
  </si>
  <si>
    <t>TOTAL VALUE OF ENGINEERING WORK :</t>
  </si>
  <si>
    <t>DATE OF INVOICE:</t>
  </si>
  <si>
    <t>DATE OF INVOICE</t>
  </si>
  <si>
    <t>TOTAL BASIC FEE</t>
  </si>
  <si>
    <t>VALUE FOR CALCULATION PURPOSES</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</si>
  <si>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</si>
  <si>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</si>
  <si>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r>
      <t xml:space="preserve">(C) VALUE OF COMPLETED WORK </t>
    </r>
    <r>
      <rPr>
        <b/>
        <sz val="10"/>
        <color indexed="10"/>
        <rFont val="Arial"/>
        <family val="2"/>
      </rPr>
      <t>(STAGE 4 &amp; 5)</t>
    </r>
  </si>
  <si>
    <t>STRUCTURAL ENGINEERS' BUILDING PROJECTS</t>
  </si>
  <si>
    <t>DUPLICATES NOT AFFECTED BY ANY FACTOR OTHER THAN .25.</t>
  </si>
  <si>
    <t>SCALE_2003B</t>
  </si>
  <si>
    <t>BUILDING PROJECT</t>
  </si>
  <si>
    <t xml:space="preserve">BASIC FEE: </t>
  </si>
  <si>
    <t>FEES (a) PRELIMINARY DESIGN, DESIGN, TENDER &amp; WORKING DRAWING STAGE</t>
  </si>
  <si>
    <t>FEES (b) CONSTRUCTION AND COMPLETION STAGES</t>
  </si>
  <si>
    <t>FEES (c ): TIME BASED</t>
  </si>
  <si>
    <t>FEES (d): EXPENSES AND COSTS (DISBURSEMENTS)</t>
  </si>
  <si>
    <t>TOTAL FEES (d) EXPENSES AND COSTS (DISBURSEMENTS)</t>
  </si>
  <si>
    <r>
      <t xml:space="preserve">REPORT STAGE </t>
    </r>
    <r>
      <rPr>
        <b/>
        <sz val="10"/>
        <color indexed="10"/>
        <rFont val="Arial"/>
        <family val="2"/>
      </rPr>
      <t>(If specifically appointed for this stage only )</t>
    </r>
  </si>
  <si>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</si>
  <si>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</si>
  <si>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</si>
  <si>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</si>
  <si>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</si>
  <si>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</si>
  <si>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</si>
  <si>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</si>
  <si>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</si>
  <si>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</si>
  <si>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</si>
  <si>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</si>
  <si>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</si>
  <si>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</si>
  <si>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</si>
  <si>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</si>
  <si>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</si>
  <si>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</si>
  <si>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</si>
  <si>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</si>
  <si>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</si>
  <si>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</si>
  <si>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</si>
  <si>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</si>
  <si>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</si>
  <si>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</si>
  <si>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</si>
  <si>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</si>
  <si>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STRUCTURAL ENGINEERING SERVICES</t>
  </si>
  <si>
    <r>
      <t xml:space="preserve">When typing </t>
    </r>
    <r>
      <rPr>
        <b/>
        <sz val="10"/>
        <rFont val="Arial"/>
        <family val="2"/>
      </rPr>
      <t>amounts</t>
    </r>
    <r>
      <rPr>
        <sz val="10"/>
        <rFont val="Arial"/>
        <family val="2"/>
      </rPr>
      <t xml:space="preserve"> only type the value. No "R" in front and no spaces between the numbers.</t>
    </r>
  </si>
  <si>
    <t>FEES CODE (YEAR)</t>
  </si>
  <si>
    <t>COMPANY REGISTRATION NUMBER:</t>
  </si>
  <si>
    <t>DEPARTMENTAL FILE NO:</t>
  </si>
  <si>
    <t>DPW DRAWING NUMBER</t>
  </si>
  <si>
    <t>TELEPHONE &amp; FACSIMILE NUMBERS</t>
  </si>
  <si>
    <t>CONSULTANT'S INVOICE NUMBER:</t>
  </si>
  <si>
    <t>N</t>
  </si>
  <si>
    <t>S</t>
  </si>
  <si>
    <t>FACSIMILE NO:</t>
  </si>
  <si>
    <t>PROJECT MANAGER</t>
  </si>
  <si>
    <t>TELEPHONE NUMBER</t>
  </si>
  <si>
    <t>Tel</t>
  </si>
  <si>
    <t>DPW FILE NUMBER:</t>
  </si>
  <si>
    <t>DPW WCS NUMBER:</t>
  </si>
  <si>
    <t>Tel:</t>
  </si>
  <si>
    <t>Fax:</t>
  </si>
  <si>
    <t>WCS NO</t>
  </si>
  <si>
    <t xml:space="preserve">WCS NO </t>
  </si>
  <si>
    <r>
      <t xml:space="preserve">1. Time Based fees: </t>
    </r>
    <r>
      <rPr>
        <b/>
        <sz val="11"/>
        <color indexed="10"/>
        <rFont val="Arial"/>
        <family val="2"/>
      </rPr>
      <t>Report stage</t>
    </r>
    <r>
      <rPr>
        <b/>
        <sz val="11"/>
        <rFont val="Arial"/>
        <family val="2"/>
      </rPr>
      <t xml:space="preserve"> (Only if specifically appointed for this stage only)</t>
    </r>
  </si>
  <si>
    <r>
      <t xml:space="preserve">PRELIMINARY DESIGN, DESIGN &amp; TENDER AND WORKING DRAWING STAGES. </t>
    </r>
    <r>
      <rPr>
        <b/>
        <i/>
        <sz val="12"/>
        <color indexed="10"/>
        <rFont val="Arial"/>
        <family val="2"/>
      </rPr>
      <t>ALL VALUES MUST INCLUDE RELEVANT PROPORTION OF P&amp;G AND CPA DURING CONSTRUCTION STAGE.</t>
    </r>
  </si>
  <si>
    <t>TOTAL PROFESSIONAL FEES DUE (a) + (b)</t>
  </si>
  <si>
    <t>DUPLICATED EXISTING FACILITIES AFFECTED BY BOTH 0.25 &amp; 1.25 FACTORS.</t>
  </si>
  <si>
    <t>MASS CONCRETE FOUNDATIONS, BRICKWORK &amp; CLADDING IN EXISTING FACILITIES AFFECTED BY 1.25 FACTOR ONLY.</t>
  </si>
  <si>
    <t>MASS CONCRETE FOUNDATIONS, BRICKWORK &amp; CLADDING IN DUPLICATED EXISTING FACILITIES AFFECTED BY 0.25 &amp; 1.25 FACTORS.</t>
  </si>
  <si>
    <t>MASS CONCRETE FOUNDATIONS, BRICKWORK &amp; CLADDING IN DUPLICATES AFFECTED BY 0.25 FACTOR ONLY.</t>
  </si>
  <si>
    <t xml:space="preserve">MASS CONCRETE FOUNDATIONS, BRICKWORK AND CLADDING NOT AFFECTED BY ANY FACTOR </t>
  </si>
  <si>
    <t>TOTAL PERCENTAGE BASED FEES FOR PRELIMINARY DESIGN, DESIGN &amp; TENDER AND WORKING DRAWING STAGE</t>
  </si>
  <si>
    <r>
      <t xml:space="preserve">CONSTRUCTION AND COMPLETION STAGE (INTERIM PAYMENTS)                                                                        </t>
    </r>
    <r>
      <rPr>
        <b/>
        <i/>
        <sz val="12"/>
        <color indexed="53"/>
        <rFont val="Arial"/>
        <family val="2"/>
      </rPr>
      <t>ALL VALUES MUST INCLUDE RELEVANT PROPORTION OF P&amp;G AND CPA</t>
    </r>
  </si>
  <si>
    <t>FEE FOR WORK NOT AFFECTED BY ANY FACTORS</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</si>
  <si>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</si>
  <si>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r>
      <t xml:space="preserve">The </t>
    </r>
    <r>
      <rPr>
        <b/>
        <sz val="10"/>
        <rFont val="Arial"/>
        <family val="2"/>
      </rPr>
      <t>dates</t>
    </r>
    <r>
      <rPr>
        <sz val="10"/>
        <rFont val="Arial"/>
        <family val="2"/>
      </rPr>
      <t xml:space="preserve"> must be typed in as follows: ddmmmyy i.e. "15aug05" </t>
    </r>
  </si>
  <si>
    <t>CONSTRUCTION MONITORING ONLY</t>
  </si>
  <si>
    <t>CELL PHONE NUMBER</t>
  </si>
  <si>
    <t>SUMMARY INVOICE</t>
  </si>
  <si>
    <t xml:space="preserve">1. * VALUE OF WORK NOT AFFECTED BY ANY FACTORS </t>
  </si>
  <si>
    <t>2. * VALUE OF ALL ALTERATIONS TO EXISTING FACILITIES NOT AFFECTED BY ANY FACTOR OTHER THAN 1.25.</t>
  </si>
  <si>
    <t>3. *VALUE OF DUPLICATES NOT AFFECTED BY ANY FACTOR OTHER THAN 0.25.</t>
  </si>
  <si>
    <t>4. * VALUE OF WORK IN DUPLICATED EXISTING FACILITIES NOT AFFECTED BY ANY FACTORS OTHER THAN 0.25 AND 1.25 FACTORS.</t>
  </si>
  <si>
    <t xml:space="preserve">5. VALUE OF MASS CONCRETE FOUNDATIONS, BRICKWORK AND CLADDING NOT AFFECTED BY ANY FACTOR </t>
  </si>
  <si>
    <t>6. VALUE OF MASS CONCRETE FOUNDATIONS, BRICKWORK AND CLADDING IN EXISTING FACILITIES AFFECTED BY THE  1.25 FACTOR ONLY</t>
  </si>
  <si>
    <t>7. VALUE OF MASS CONCRETE FOUNDATIONS, BRICKWORK AND CLADDING IN DUPLICATES AFFECTED BY THE  0.25 FACTOR ONLY.</t>
  </si>
  <si>
    <t>8. VALUE OF MASS CONCRETE FOUNDATIONS, BRICKWORK AND CLADDING IN DUPLICATED EXISTING FACILITIES AFFECTED BY THE  0.25, AND 1.25 FACTORS ONLY.</t>
  </si>
  <si>
    <t xml:space="preserve">3. VALUE OF MASS CONCRETE FOUNDATIONS, BRICKWORK AND CLADDING, COMPLETED NOT AFFECTED BY ANY FACTOR </t>
  </si>
  <si>
    <t>4. VALUE OF MASS CONCRETE FOUNDATIONS, BRICKWORK AND CLADDING COMPLETED IN EXISTING FACILITIES AFFECTED BY THE  1.25 FACTOR ONLY</t>
  </si>
  <si>
    <t xml:space="preserve">1. *VALUE OF ALL WORK COMPLETED, EXCLUDING VALUE OF WORK TO EXISTING FACILITIES  </t>
  </si>
  <si>
    <t>2. *VALUE OF ALL ALTERATIONS TO EXISTING FACILITIES COMPLETED, AFFECTED BY THE 1.25 FACTOR.</t>
  </si>
  <si>
    <t>ESTIMATES OR TENDER VALUES?</t>
  </si>
  <si>
    <t>*NOTE: MASS CONCRETE FOUNDATIONS, BRICKWORK AND CLADDING ARE EXCLUDED HERE AND CALCULATED SEPARATELY DUE TO THE 1/3 COST VALUE AS PER CLAUSE 18.6 OF THE GAZETTE.</t>
  </si>
  <si>
    <t>Revision 3 of 13 December 2005</t>
  </si>
  <si>
    <t>PAYMENT NO</t>
  </si>
  <si>
    <t>1</t>
  </si>
  <si>
    <t>CARRIED OVER</t>
  </si>
  <si>
    <t>38</t>
  </si>
  <si>
    <t>INPUT ALL INFORMATION FOR THE WHOLE PROJECT</t>
  </si>
  <si>
    <t>TRAVELLING  TIME</t>
  </si>
  <si>
    <t>Travelling Time</t>
  </si>
  <si>
    <t xml:space="preserve">CONSTRUCTION MONITORING  &amp; OTHER </t>
  </si>
  <si>
    <t>Time Based fees: Other</t>
  </si>
  <si>
    <t>Construction monitoring &amp; Other Time Based fees TOTAL Excl VAT</t>
  </si>
  <si>
    <t>Travelling &amp; Public Transport Total Excl VAT</t>
  </si>
  <si>
    <t>Typing Duplicating &amp; Printing TOTAL Excl VAT</t>
  </si>
  <si>
    <r>
      <t>Additional Construction Monitoring</t>
    </r>
    <r>
      <rPr>
        <sz val="10"/>
        <rFont val="Arial"/>
        <family val="2"/>
      </rPr>
      <t>: A separately motivated fee is mentioned but not determined. This can be a separately calculated fee with the calculations shown on the Time Base sheet</t>
    </r>
  </si>
  <si>
    <t>This workbook makes provision for 73 payments.  From experience this should be enough.  If not, the matter must be reported to the D/PM Support, who can take same up with the designer/compiler of the workbook.</t>
  </si>
  <si>
    <t>Travelling Time Total Excl VAT</t>
  </si>
  <si>
    <t>NOTE: ALL ITEMS MUST EXCLUDE VAT</t>
  </si>
  <si>
    <t>NOTE: ALL ITEMS MUST INCLUDE VAT</t>
  </si>
  <si>
    <t>Construction monitoring : Time Based fees Total</t>
  </si>
  <si>
    <t>Travelling expenses Total</t>
  </si>
  <si>
    <r>
      <t xml:space="preserve">2. Time Based fees: </t>
    </r>
    <r>
      <rPr>
        <b/>
        <sz val="11"/>
        <color indexed="10"/>
        <rFont val="Arial"/>
        <family val="2"/>
      </rPr>
      <t>Construction monitoring (only after written approval)</t>
    </r>
  </si>
  <si>
    <r>
      <t xml:space="preserve">3. Time Based fees: </t>
    </r>
    <r>
      <rPr>
        <b/>
        <sz val="11"/>
        <color indexed="10"/>
        <rFont val="Arial"/>
        <family val="2"/>
      </rPr>
      <t>Other</t>
    </r>
  </si>
  <si>
    <t>ALL ITEMS EXCLUDE VAT</t>
  </si>
  <si>
    <t>Hours claimed</t>
  </si>
  <si>
    <t>TOTAL FOR PRELIMINARY DESIGN, DESIGN &amp; TENDER AND WORKING DRAWING STAGE (a)</t>
  </si>
  <si>
    <t>TOTAL PERCENTAGE BASED FEES FOR CONSTRUCTION AND COMPLETION STAGES (b)</t>
  </si>
  <si>
    <t>PLUS NON TAXABLE EXPENSES</t>
  </si>
  <si>
    <t>AMOUNT DUE</t>
  </si>
  <si>
    <t>Site Staff &amp; Other Charges Total Incl VAT</t>
  </si>
  <si>
    <t>Site Staff &amp; Other Charges Total Excl VAT</t>
  </si>
  <si>
    <t>ESTIMATES ONLY</t>
  </si>
  <si>
    <t>Total Previous Payments  Received for this item</t>
  </si>
  <si>
    <t>Non-taxable Expenses Total for this invoice</t>
  </si>
  <si>
    <t>TOTAL AMOUNT PAID, (Incl VAT &amp; Non Taxable)</t>
  </si>
  <si>
    <t>TOTAL AMOUNT PAID, (Excl  VAT, Excl Non Taxable)</t>
  </si>
  <si>
    <t>TOTAL AMOUNT PAID (Excl VAT)</t>
  </si>
  <si>
    <t>TOTAL NON-TAXABLE AMOUNT PAID</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</si>
  <si>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</si>
  <si>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</si>
  <si>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</si>
  <si>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</si>
  <si>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</si>
  <si>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</si>
  <si>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</si>
  <si>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</si>
  <si>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</si>
  <si>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</si>
  <si>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</si>
  <si>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</si>
  <si>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</si>
  <si>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t xml:space="preserve">Construction </t>
  </si>
  <si>
    <t>Completion</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</si>
  <si>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</si>
  <si>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</si>
  <si>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</si>
  <si>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</si>
  <si>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</si>
  <si>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</si>
  <si>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</si>
  <si>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</si>
  <si>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</si>
  <si>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</si>
  <si>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</si>
  <si>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</si>
  <si>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</si>
  <si>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</si>
  <si>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</si>
  <si>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</si>
  <si>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</si>
  <si>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“PLEASE READ THE NOTES (1st SHEET) BEFORE STARTING TO POPULATE THE SHEETS. COMPLETE ALL YELLOW CELLS!!!"</t>
  </si>
  <si>
    <t>PREVIOUS CLAIMS</t>
  </si>
  <si>
    <t>Version 3.1 2012-10</t>
  </si>
  <si>
    <t>PRELIMINARY DESIGN</t>
  </si>
  <si>
    <t>3. Subsistence Charges [See your letter of appointment. Use either Table 4 or Table 5, not both]</t>
  </si>
  <si>
    <t>Toll Gate &amp; Parking</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</si>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</sst>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R&quot;\ * #,##0.00_ ;_ &quot;R&quot;\ * \-#,##0.00_ ;_ &quot;R&quot;\ * &quot;-&quot;??_ ;_ @_ "/>
    <numFmt numFmtId="164" formatCode="&quot;R&quot;\ #,##0_);\(&quot;R&quot;\ #,##0\)"/>
    <numFmt numFmtId="166" formatCode="&quot;R&quot;\ #,##0.00_);\(&quot;R&quot;\ #,##0.00\)"/>
    <numFmt numFmtId="187" formatCode="#.00"/>
    <numFmt numFmtId="189" formatCode="#."/>
    <numFmt numFmtId="190" formatCode="m\o\n\th\ d\,\ yyyy"/>
    <numFmt numFmtId="193" formatCode="0.0%"/>
    <numFmt numFmtId="195" formatCode="&quot;R&quot;\ #,##0.00"/>
    <numFmt numFmtId="208" formatCode="&quot;R&quot;\ #,##0"/>
    <numFmt numFmtId="214" formatCode="General_)"/>
    <numFmt numFmtId="224" formatCode="dd\ mmmm\ yyyy"/>
    <numFmt numFmtId="225" formatCode="0.000"/>
    <numFmt numFmtId="226" formatCode="000000"/>
    <numFmt numFmtId="227" formatCode="00"/>
  </numFmts>
  <fonts count="84"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b/>
      <sz val="12"/>
      <color indexed="10"/>
      <name val="Arial"/>
      <family val="2"/>
    </font>
    <font>
      <b/>
      <sz val="16"/>
      <color indexed="17"/>
      <name val="Arial"/>
      <family val="2"/>
    </font>
    <font>
      <b/>
      <i/>
      <sz val="12"/>
      <color indexed="10"/>
      <name val="Arial"/>
      <family val="2"/>
    </font>
    <font>
      <b/>
      <i/>
      <sz val="10"/>
      <name val="Arial"/>
      <family val="2"/>
    </font>
    <font>
      <b/>
      <i/>
      <sz val="14"/>
      <color indexed="8"/>
      <name val="Arial"/>
      <family val="2"/>
    </font>
    <font>
      <b/>
      <i/>
      <sz val="12"/>
      <name val="Arial"/>
      <family val="2"/>
    </font>
    <font>
      <sz val="12"/>
      <name val="Courier"/>
      <family val="3"/>
    </font>
    <font>
      <b/>
      <i/>
      <sz val="12"/>
      <color indexed="53"/>
      <name val="Arial"/>
      <family val="2"/>
    </font>
    <font>
      <i/>
      <sz val="12"/>
      <name val="Arial"/>
      <family val="2"/>
    </font>
    <font>
      <i/>
      <sz val="12"/>
      <color indexed="12"/>
      <name val="Arial"/>
      <family val="2"/>
    </font>
    <font>
      <b/>
      <i/>
      <sz val="12"/>
      <color indexed="12"/>
      <name val="Arial"/>
      <family val="2"/>
    </font>
    <font>
      <b/>
      <sz val="24"/>
      <color indexed="10"/>
      <name val="Arial"/>
      <family val="2"/>
    </font>
    <font>
      <b/>
      <sz val="18"/>
      <color indexed="10"/>
      <name val="Arial"/>
      <family val="2"/>
    </font>
    <font>
      <sz val="14"/>
      <name val="Arial"/>
      <family val="2"/>
    </font>
    <font>
      <b/>
      <sz val="12"/>
      <color indexed="8"/>
      <name val="Arial"/>
      <family val="2"/>
    </font>
    <font>
      <b/>
      <sz val="10"/>
      <color indexed="12"/>
      <name val="Arial"/>
      <family val="2"/>
    </font>
    <font>
      <b/>
      <u/>
      <sz val="14"/>
      <color indexed="12"/>
      <name val="Arial"/>
      <family val="2"/>
    </font>
    <font>
      <sz val="14"/>
      <color indexed="8"/>
      <name val="Arial"/>
      <family val="2"/>
    </font>
    <font>
      <b/>
      <sz val="12"/>
      <color indexed="12"/>
      <name val="Arial"/>
      <family val="2"/>
    </font>
    <font>
      <b/>
      <sz val="11"/>
      <color indexed="8"/>
      <name val="Arial"/>
      <family val="2"/>
    </font>
    <font>
      <b/>
      <u/>
      <sz val="11"/>
      <name val="Arial"/>
      <family val="2"/>
    </font>
    <font>
      <b/>
      <sz val="10"/>
      <color indexed="81"/>
      <name val="Tahoma"/>
      <family val="2"/>
    </font>
    <font>
      <sz val="10"/>
      <color indexed="81"/>
      <name val="Tahoma"/>
      <family val="2"/>
    </font>
    <font>
      <i/>
      <sz val="11"/>
      <color indexed="8"/>
      <name val="Arial"/>
      <family val="2"/>
    </font>
    <font>
      <i/>
      <sz val="11"/>
      <name val="Arial"/>
      <family val="2"/>
    </font>
    <font>
      <i/>
      <sz val="12"/>
      <color indexed="8"/>
      <name val="Arial"/>
      <family val="2"/>
    </font>
    <font>
      <b/>
      <sz val="24"/>
      <color indexed="14"/>
      <name val="Arial"/>
      <family val="2"/>
    </font>
    <font>
      <sz val="18"/>
      <name val="Arial"/>
      <family val="2"/>
    </font>
    <font>
      <sz val="18"/>
      <color indexed="10"/>
      <name val="Arial"/>
      <family val="2"/>
    </font>
    <font>
      <b/>
      <sz val="22"/>
      <color indexed="10"/>
      <name val="Arial"/>
      <family val="2"/>
    </font>
    <font>
      <sz val="22"/>
      <name val="Arial"/>
      <family val="2"/>
    </font>
    <font>
      <b/>
      <u/>
      <sz val="16"/>
      <color indexed="10"/>
      <name val="Arial"/>
      <family val="2"/>
    </font>
    <font>
      <sz val="16"/>
      <name val="Arial"/>
      <family val="2"/>
    </font>
    <font>
      <sz val="16"/>
      <name val="Courier"/>
      <family val="3"/>
    </font>
    <font>
      <u/>
      <sz val="16"/>
      <name val="Arial"/>
      <family val="2"/>
    </font>
    <font>
      <b/>
      <sz val="18"/>
      <color indexed="12"/>
      <name val="Arial"/>
      <family val="2"/>
    </font>
    <font>
      <sz val="9"/>
      <name val="Arial"/>
      <family val="2"/>
    </font>
    <font>
      <b/>
      <i/>
      <sz val="12"/>
      <color indexed="12"/>
      <name val="Courier"/>
      <family val="3"/>
    </font>
    <font>
      <b/>
      <i/>
      <sz val="12"/>
      <name val="Courier"/>
      <family val="3"/>
    </font>
    <font>
      <b/>
      <u/>
      <sz val="12"/>
      <name val="Arial"/>
      <family val="2"/>
    </font>
    <font>
      <b/>
      <sz val="20"/>
      <name val="Arial"/>
      <family val="2"/>
    </font>
    <font>
      <b/>
      <u/>
      <sz val="12"/>
      <color indexed="10"/>
      <name val="Arial"/>
      <family val="2"/>
    </font>
    <font>
      <b/>
      <sz val="11"/>
      <color indexed="12"/>
      <name val="Arial"/>
      <family val="2"/>
    </font>
    <font>
      <sz val="8"/>
      <name val="Courier"/>
      <family val="3"/>
    </font>
    <font>
      <b/>
      <sz val="22"/>
      <color indexed="57"/>
      <name val="Arial"/>
      <family val="2"/>
    </font>
    <font>
      <b/>
      <sz val="12"/>
      <color indexed="57"/>
      <name val="Courier"/>
      <family val="3"/>
    </font>
    <font>
      <b/>
      <sz val="12"/>
      <name val="Courier"/>
      <family val="3"/>
    </font>
    <font>
      <sz val="8"/>
      <color indexed="10"/>
      <name val="Tahoma"/>
      <family val="2"/>
    </font>
    <font>
      <b/>
      <sz val="11"/>
      <color indexed="10"/>
      <name val="Arial Narrow"/>
      <family val="2"/>
    </font>
    <font>
      <sz val="11"/>
      <color indexed="10"/>
      <name val="Arial"/>
      <family val="2"/>
    </font>
    <font>
      <sz val="12"/>
      <color indexed="10"/>
      <name val="Courier"/>
      <family val="3"/>
    </font>
    <font>
      <u/>
      <sz val="12"/>
      <color rgb="FFFF0000"/>
      <name val="Arial"/>
      <family val="2"/>
    </font>
    <font>
      <u/>
      <sz val="10"/>
      <name val="Arial"/>
      <family val="2"/>
    </font>
    <font>
      <b/>
      <sz val="14"/>
      <name val="Arial"/>
      <family val="2"/>
    </font>
    <font>
      <b/>
      <u/>
      <sz val="14"/>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52"/>
        <bgColor indexed="64"/>
      </patternFill>
    </fill>
    <fill>
      <patternFill patternType="lightHorizontal">
        <fgColor indexed="9"/>
      </patternFill>
    </fill>
    <fill>
      <patternFill patternType="solid">
        <fgColor indexed="43"/>
        <bgColor indexed="9"/>
      </patternFill>
    </fill>
    <fill>
      <patternFill patternType="solid">
        <fgColor indexed="57"/>
        <bgColor indexed="64"/>
      </patternFill>
    </fill>
    <fill>
      <patternFill patternType="solid">
        <fgColor indexed="13"/>
        <bgColor indexed="64"/>
      </patternFill>
    </fill>
    <fill>
      <patternFill patternType="lightTrellis"/>
    </fill>
    <fill>
      <patternFill patternType="solid">
        <fgColor indexed="22"/>
        <bgColor indexed="64"/>
      </patternFill>
    </fill>
    <fill>
      <patternFill patternType="solid">
        <fgColor indexed="49"/>
        <bgColor indexed="64"/>
      </patternFill>
    </fill>
    <fill>
      <patternFill patternType="solid">
        <fgColor indexed="51"/>
        <bgColor indexed="64"/>
      </patternFill>
    </fill>
  </fills>
  <borders count="151">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bottom style="medium">
        <color indexed="64"/>
      </bottom>
      <diagonal/>
    </border>
    <border>
      <left/>
      <right style="double">
        <color indexed="64"/>
      </right>
      <top/>
      <bottom/>
      <diagonal/>
    </border>
    <border>
      <left style="thin">
        <color indexed="64"/>
      </left>
      <right/>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style="double">
        <color indexed="64"/>
      </bottom>
      <diagonal/>
    </border>
    <border>
      <left/>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style="double">
        <color indexed="64"/>
      </left>
      <right/>
      <top style="dotted">
        <color indexed="64"/>
      </top>
      <bottom/>
      <diagonal/>
    </border>
    <border>
      <left/>
      <right/>
      <top style="dotted">
        <color indexed="64"/>
      </top>
      <bottom/>
      <diagonal/>
    </border>
    <border>
      <left style="thin">
        <color indexed="64"/>
      </left>
      <right/>
      <top/>
      <bottom style="medium">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double">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double">
        <color indexed="64"/>
      </right>
      <top style="double">
        <color indexed="64"/>
      </top>
      <bottom style="double">
        <color indexed="64"/>
      </bottom>
      <diagonal/>
    </border>
    <border>
      <left style="double">
        <color indexed="64"/>
      </left>
      <right/>
      <top style="medium">
        <color indexed="64"/>
      </top>
      <bottom/>
      <diagonal/>
    </border>
    <border>
      <left style="thin">
        <color indexed="64"/>
      </left>
      <right style="double">
        <color indexed="64"/>
      </right>
      <top style="hair">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hair">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double">
        <color indexed="64"/>
      </top>
      <bottom style="hair">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medium">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right/>
      <top/>
      <bottom style="dotted">
        <color indexed="64"/>
      </bottom>
      <diagonal/>
    </border>
    <border>
      <left/>
      <right style="double">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dotted">
        <color indexed="64"/>
      </top>
      <bottom style="hair">
        <color indexed="64"/>
      </bottom>
      <diagonal/>
    </border>
    <border>
      <left/>
      <right style="thin">
        <color indexed="64"/>
      </right>
      <top style="dotted">
        <color indexed="64"/>
      </top>
      <bottom style="thin">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double">
        <color indexed="64"/>
      </left>
      <right/>
      <top/>
      <bottom style="dotted">
        <color indexed="64"/>
      </bottom>
      <diagonal/>
    </border>
    <border>
      <left/>
      <right style="thin">
        <color indexed="64"/>
      </right>
      <top style="medium">
        <color indexed="64"/>
      </top>
      <bottom style="double">
        <color indexed="64"/>
      </bottom>
      <diagonal/>
    </border>
    <border>
      <left/>
      <right style="thin">
        <color indexed="64"/>
      </right>
      <top/>
      <bottom style="dotted">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style="thin">
        <color indexed="64"/>
      </right>
      <top/>
      <bottom style="medium">
        <color indexed="64"/>
      </bottom>
      <diagonal/>
    </border>
    <border>
      <left style="thin">
        <color indexed="64"/>
      </left>
      <right/>
      <top style="double">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18">
    <xf numFmtId="0" fontId="0" fillId="0" borderId="0"/>
    <xf numFmtId="44" fontId="1" fillId="0" borderId="0" applyFont="0" applyFill="0" applyBorder="0" applyAlignment="0" applyProtection="0"/>
    <xf numFmtId="19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87" fontId="2" fillId="0" borderId="0">
      <protection locked="0"/>
    </xf>
    <xf numFmtId="189" fontId="3" fillId="0" borderId="0">
      <protection locked="0"/>
    </xf>
    <xf numFmtId="189" fontId="3" fillId="0" borderId="0">
      <protection locked="0"/>
    </xf>
    <xf numFmtId="0" fontId="26" fillId="0" borderId="0"/>
    <xf numFmtId="0" fontId="14" fillId="0" borderId="0"/>
    <xf numFmtId="0" fontId="35" fillId="0" borderId="0" applyFont="0"/>
    <xf numFmtId="9" fontId="1" fillId="0" borderId="0" applyFont="0" applyFill="0" applyBorder="0" applyAlignment="0" applyProtection="0"/>
    <xf numFmtId="189" fontId="2" fillId="0" borderId="1">
      <protection locked="0"/>
    </xf>
  </cellStyleXfs>
  <cellXfs count="886">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4" xfId="0" applyBorder="1"/>
    <xf numFmtId="0" fontId="0" fillId="0" borderId="0" xfId="0" applyBorder="1" applyAlignment="1"/>
    <xf numFmtId="0" fontId="18" fillId="0" borderId="0" xfId="0" applyFont="1"/>
    <xf numFmtId="0" fontId="4" fillId="0" borderId="0" xfId="0" applyFont="1"/>
    <xf numFmtId="0" fontId="4" fillId="0" borderId="3" xfId="0" applyFont="1" applyFill="1" applyBorder="1" applyAlignment="1" applyProtection="1">
      <alignment horizontal="left" vertical="center" wrapText="1"/>
    </xf>
    <xf numFmtId="0" fontId="19" fillId="2" borderId="5" xfId="0" applyFont="1" applyFill="1" applyBorder="1" applyAlignment="1" applyProtection="1">
      <alignment horizontal="center" vertical="center"/>
      <protection locked="0"/>
    </xf>
    <xf numFmtId="208" fontId="4" fillId="0" borderId="6" xfId="0" applyNumberFormat="1" applyFont="1" applyFill="1" applyBorder="1" applyAlignment="1" applyProtection="1">
      <alignment horizontal="right" vertical="center"/>
    </xf>
    <xf numFmtId="0" fontId="4" fillId="0" borderId="7" xfId="0" applyFont="1" applyFill="1" applyBorder="1" applyAlignment="1" applyProtection="1">
      <alignment horizontal="left" vertical="center" wrapText="1"/>
    </xf>
    <xf numFmtId="0" fontId="7" fillId="3" borderId="8" xfId="0" applyFont="1" applyFill="1" applyBorder="1" applyAlignment="1" applyProtection="1">
      <alignment horizontal="center" vertical="center" wrapText="1"/>
    </xf>
    <xf numFmtId="208" fontId="40" fillId="0" borderId="9" xfId="0" applyNumberFormat="1" applyFont="1" applyFill="1" applyBorder="1" applyAlignment="1" applyProtection="1">
      <alignment horizontal="center" vertical="center"/>
    </xf>
    <xf numFmtId="0" fontId="7" fillId="4" borderId="7" xfId="0" applyFont="1" applyFill="1" applyBorder="1" applyAlignment="1" applyProtection="1">
      <alignment horizontal="left" vertical="center" wrapText="1"/>
    </xf>
    <xf numFmtId="0" fontId="45"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18" fillId="0" borderId="3" xfId="0" applyFont="1" applyFill="1" applyBorder="1" applyAlignment="1" applyProtection="1">
      <alignment horizontal="left" vertical="center" wrapText="1"/>
    </xf>
    <xf numFmtId="0" fontId="18" fillId="0" borderId="0" xfId="0" applyFont="1" applyBorder="1" applyAlignment="1" applyProtection="1">
      <alignment horizontal="left" vertical="center"/>
    </xf>
    <xf numFmtId="0" fontId="5" fillId="0" borderId="3" xfId="0" applyFont="1" applyFill="1" applyBorder="1" applyAlignment="1" applyProtection="1">
      <alignment vertical="center"/>
    </xf>
    <xf numFmtId="0" fontId="4" fillId="0" borderId="0" xfId="0" applyFont="1" applyBorder="1" applyAlignment="1" applyProtection="1">
      <alignment vertical="center"/>
    </xf>
    <xf numFmtId="9" fontId="5" fillId="0" borderId="3" xfId="0" applyNumberFormat="1" applyFont="1" applyFill="1" applyBorder="1" applyAlignment="1" applyProtection="1">
      <alignment vertical="center"/>
    </xf>
    <xf numFmtId="0" fontId="18" fillId="5" borderId="2" xfId="0" applyFont="1" applyFill="1" applyBorder="1" applyAlignment="1" applyProtection="1">
      <alignment vertical="center"/>
    </xf>
    <xf numFmtId="0" fontId="18" fillId="0" borderId="0" xfId="0" applyFont="1" applyBorder="1" applyAlignment="1" applyProtection="1">
      <alignment vertical="center"/>
    </xf>
    <xf numFmtId="0" fontId="4"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18" fillId="0" borderId="0" xfId="0" applyFont="1" applyFill="1" applyBorder="1" applyAlignment="1" applyProtection="1">
      <alignment vertical="center"/>
      <protection locked="0"/>
    </xf>
    <xf numFmtId="0" fontId="18" fillId="0" borderId="10" xfId="0" applyFont="1" applyBorder="1" applyAlignment="1" applyProtection="1">
      <alignment vertical="center"/>
    </xf>
    <xf numFmtId="0" fontId="40" fillId="0" borderId="0" xfId="0" applyFont="1" applyBorder="1" applyAlignment="1">
      <alignment horizontal="center" vertical="center" wrapText="1"/>
    </xf>
    <xf numFmtId="0" fontId="40" fillId="0" borderId="11" xfId="0" applyFont="1" applyBorder="1" applyAlignment="1">
      <alignment horizontal="center" vertical="center" wrapText="1"/>
    </xf>
    <xf numFmtId="0" fontId="18" fillId="0" borderId="0" xfId="0" applyFont="1" applyFill="1" applyBorder="1" applyAlignment="1" applyProtection="1">
      <alignment horizontal="right" vertical="center"/>
    </xf>
    <xf numFmtId="0" fontId="18" fillId="0" borderId="11" xfId="0" applyFont="1" applyFill="1" applyBorder="1" applyAlignment="1" applyProtection="1">
      <alignment horizontal="right" vertical="center"/>
    </xf>
    <xf numFmtId="195" fontId="4" fillId="0" borderId="0" xfId="0" applyNumberFormat="1" applyFont="1" applyFill="1" applyBorder="1" applyAlignment="1" applyProtection="1">
      <alignment vertical="center"/>
    </xf>
    <xf numFmtId="0" fontId="4" fillId="0" borderId="12" xfId="0" applyFont="1" applyBorder="1" applyAlignment="1" applyProtection="1">
      <alignment vertical="center"/>
    </xf>
    <xf numFmtId="0" fontId="5" fillId="0" borderId="2"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14" xfId="0" applyFont="1" applyFill="1" applyBorder="1" applyAlignment="1" applyProtection="1">
      <alignment vertical="center"/>
    </xf>
    <xf numFmtId="166" fontId="6" fillId="0" borderId="13" xfId="0" applyNumberFormat="1" applyFont="1" applyFill="1" applyBorder="1" applyAlignment="1" applyProtection="1">
      <alignment vertical="center"/>
    </xf>
    <xf numFmtId="0" fontId="6" fillId="0" borderId="13" xfId="0" applyFont="1" applyFill="1" applyBorder="1" applyAlignment="1" applyProtection="1">
      <alignment vertical="center"/>
    </xf>
    <xf numFmtId="166" fontId="5" fillId="0" borderId="13" xfId="0" applyNumberFormat="1" applyFont="1" applyFill="1" applyBorder="1" applyAlignment="1" applyProtection="1">
      <alignment vertical="center"/>
    </xf>
    <xf numFmtId="166" fontId="5" fillId="0" borderId="10"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6"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4" fontId="4" fillId="0" borderId="0" xfId="0" applyNumberFormat="1" applyFont="1" applyFill="1" applyBorder="1" applyAlignment="1" applyProtection="1">
      <alignment vertical="center"/>
    </xf>
    <xf numFmtId="195" fontId="6" fillId="0" borderId="0" xfId="0" applyNumberFormat="1" applyFont="1" applyFill="1" applyBorder="1" applyAlignment="1" applyProtection="1">
      <alignment vertical="center"/>
    </xf>
    <xf numFmtId="0" fontId="6" fillId="0" borderId="3" xfId="0" applyFont="1" applyFill="1" applyBorder="1" applyAlignment="1" applyProtection="1">
      <alignment vertical="center"/>
    </xf>
    <xf numFmtId="166" fontId="5" fillId="0" borderId="0" xfId="0" applyNumberFormat="1" applyFont="1" applyFill="1" applyBorder="1" applyAlignment="1" applyProtection="1">
      <alignment vertical="center"/>
    </xf>
    <xf numFmtId="0" fontId="5" fillId="0" borderId="15" xfId="0" applyFont="1" applyFill="1" applyBorder="1" applyAlignment="1" applyProtection="1">
      <alignment vertical="center"/>
    </xf>
    <xf numFmtId="0" fontId="4" fillId="0" borderId="4" xfId="0" applyFont="1" applyBorder="1" applyAlignment="1" applyProtection="1">
      <alignment vertical="center"/>
    </xf>
    <xf numFmtId="0" fontId="5" fillId="0" borderId="4" xfId="0" applyFont="1" applyFill="1" applyBorder="1" applyAlignment="1" applyProtection="1">
      <alignment vertical="center"/>
    </xf>
    <xf numFmtId="0" fontId="4"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6" fillId="0" borderId="4" xfId="0" applyFont="1" applyFill="1" applyBorder="1" applyAlignment="1" applyProtection="1">
      <alignment vertical="center"/>
    </xf>
    <xf numFmtId="164" fontId="5" fillId="0" borderId="0" xfId="0" applyNumberFormat="1" applyFont="1" applyFill="1" applyBorder="1" applyAlignment="1" applyProtection="1">
      <alignment vertical="center"/>
    </xf>
    <xf numFmtId="0" fontId="5" fillId="0" borderId="4" xfId="0" applyFont="1" applyFill="1" applyBorder="1" applyAlignment="1" applyProtection="1">
      <alignment horizontal="left" vertical="center"/>
    </xf>
    <xf numFmtId="0" fontId="5" fillId="0" borderId="16" xfId="0" applyFont="1" applyFill="1" applyBorder="1" applyAlignment="1" applyProtection="1">
      <alignment vertical="center"/>
    </xf>
    <xf numFmtId="0" fontId="5" fillId="0" borderId="0" xfId="0" applyFont="1" applyFill="1" applyBorder="1" applyAlignment="1" applyProtection="1">
      <alignment horizontal="left" vertical="center"/>
    </xf>
    <xf numFmtId="166"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0" fontId="5" fillId="0" borderId="1" xfId="0" applyFont="1" applyFill="1" applyBorder="1" applyAlignment="1" applyProtection="1">
      <alignment vertical="center"/>
    </xf>
    <xf numFmtId="0" fontId="15" fillId="0" borderId="0" xfId="0" applyFont="1" applyBorder="1" applyAlignment="1" applyProtection="1">
      <alignment vertical="center"/>
    </xf>
    <xf numFmtId="0" fontId="19" fillId="0" borderId="3" xfId="0" applyFont="1" applyBorder="1" applyAlignment="1" applyProtection="1">
      <alignment vertical="center"/>
    </xf>
    <xf numFmtId="49" fontId="18" fillId="0" borderId="0" xfId="0" applyNumberFormat="1" applyFont="1" applyBorder="1" applyAlignment="1" applyProtection="1">
      <alignment vertical="center"/>
    </xf>
    <xf numFmtId="0" fontId="18" fillId="0" borderId="3" xfId="0" applyFont="1" applyBorder="1" applyAlignment="1" applyProtection="1">
      <alignment vertical="center"/>
    </xf>
    <xf numFmtId="0" fontId="19" fillId="0" borderId="15" xfId="0" applyFont="1" applyBorder="1" applyAlignment="1" applyProtection="1">
      <alignment vertical="center"/>
    </xf>
    <xf numFmtId="0" fontId="37" fillId="0" borderId="4" xfId="0" applyFont="1" applyBorder="1" applyAlignment="1" applyProtection="1">
      <alignment vertical="center"/>
    </xf>
    <xf numFmtId="0" fontId="18" fillId="0" borderId="4" xfId="0" applyFont="1" applyBorder="1" applyAlignment="1" applyProtection="1">
      <alignment vertical="center"/>
    </xf>
    <xf numFmtId="0" fontId="18" fillId="0" borderId="17" xfId="0" applyFont="1" applyBorder="1" applyAlignment="1" applyProtection="1">
      <alignment vertical="center"/>
    </xf>
    <xf numFmtId="0" fontId="24" fillId="0" borderId="0" xfId="13" applyNumberFormat="1" applyFont="1" applyFill="1" applyBorder="1" applyAlignment="1" applyProtection="1">
      <alignment vertical="center"/>
      <protection hidden="1"/>
    </xf>
    <xf numFmtId="0" fontId="37" fillId="0" borderId="0" xfId="0" applyFont="1" applyBorder="1" applyAlignment="1" applyProtection="1">
      <alignment vertical="center"/>
    </xf>
    <xf numFmtId="0" fontId="37" fillId="0" borderId="0" xfId="0" applyFont="1" applyBorder="1" applyAlignment="1" applyProtection="1">
      <alignment horizontal="left" vertical="center"/>
    </xf>
    <xf numFmtId="0" fontId="37" fillId="0" borderId="10" xfId="0" applyFont="1" applyBorder="1" applyAlignment="1" applyProtection="1">
      <alignment vertical="center"/>
    </xf>
    <xf numFmtId="0" fontId="19" fillId="0" borderId="0" xfId="0" applyFont="1" applyBorder="1" applyAlignment="1" applyProtection="1">
      <alignment vertical="center"/>
    </xf>
    <xf numFmtId="214" fontId="39" fillId="0" borderId="0" xfId="13" applyNumberFormat="1" applyFont="1" applyFill="1" applyBorder="1" applyAlignment="1" applyProtection="1">
      <alignment vertical="center"/>
      <protection hidden="1"/>
    </xf>
    <xf numFmtId="0" fontId="37" fillId="0" borderId="0" xfId="0" applyFont="1" applyFill="1" applyBorder="1" applyAlignment="1" applyProtection="1">
      <alignment horizontal="left" vertical="center"/>
    </xf>
    <xf numFmtId="0" fontId="15" fillId="0" borderId="10" xfId="0" applyFont="1" applyBorder="1" applyAlignment="1" applyProtection="1">
      <alignment vertical="center"/>
    </xf>
    <xf numFmtId="0" fontId="15" fillId="0" borderId="17" xfId="0" applyFont="1" applyBorder="1" applyAlignment="1" applyProtection="1">
      <alignment vertical="center"/>
    </xf>
    <xf numFmtId="0" fontId="4" fillId="0" borderId="2" xfId="0" applyFont="1" applyFill="1" applyBorder="1" applyAlignment="1" applyProtection="1">
      <alignment vertical="center"/>
    </xf>
    <xf numFmtId="195" fontId="42"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195" fontId="4" fillId="0" borderId="0" xfId="0" applyNumberFormat="1" applyFont="1" applyFill="1" applyBorder="1" applyAlignment="1" applyProtection="1">
      <alignment horizontal="center" vertical="center"/>
    </xf>
    <xf numFmtId="208" fontId="4" fillId="0" borderId="0" xfId="0" applyNumberFormat="1" applyFont="1" applyFill="1" applyBorder="1" applyAlignment="1" applyProtection="1">
      <alignment vertical="center"/>
    </xf>
    <xf numFmtId="195" fontId="4" fillId="0" borderId="0" xfId="0" applyNumberFormat="1" applyFont="1" applyFill="1" applyBorder="1" applyAlignment="1" applyProtection="1">
      <alignment horizontal="left"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95" fontId="4" fillId="0" borderId="0" xfId="0" applyNumberFormat="1" applyFont="1" applyBorder="1" applyAlignment="1" applyProtection="1">
      <alignment vertical="center"/>
    </xf>
    <xf numFmtId="195" fontId="42" fillId="0" borderId="0" xfId="0" applyNumberFormat="1" applyFont="1" applyFill="1" applyBorder="1" applyAlignment="1" applyProtection="1">
      <alignment vertical="center"/>
    </xf>
    <xf numFmtId="208" fontId="4" fillId="0" borderId="0" xfId="16" applyNumberFormat="1" applyFont="1" applyFill="1" applyBorder="1" applyAlignment="1" applyProtection="1">
      <alignment vertical="center"/>
    </xf>
    <xf numFmtId="9" fontId="4" fillId="0" borderId="0" xfId="16" applyFont="1" applyFill="1" applyBorder="1" applyAlignment="1" applyProtection="1">
      <alignment vertical="center"/>
    </xf>
    <xf numFmtId="0" fontId="5" fillId="0" borderId="0" xfId="0" applyFont="1" applyFill="1" applyBorder="1" applyAlignment="1" applyProtection="1">
      <alignment horizontal="center" vertical="center"/>
    </xf>
    <xf numFmtId="195" fontId="42" fillId="0" borderId="0" xfId="0" applyNumberFormat="1" applyFont="1" applyFill="1" applyBorder="1" applyAlignment="1" applyProtection="1">
      <alignment horizontal="center" vertical="center"/>
    </xf>
    <xf numFmtId="10" fontId="7" fillId="0" borderId="0" xfId="16" applyNumberFormat="1" applyFont="1" applyFill="1" applyBorder="1" applyAlignment="1" applyProtection="1">
      <alignment vertical="center"/>
    </xf>
    <xf numFmtId="9" fontId="4" fillId="0" borderId="15" xfId="0" applyNumberFormat="1" applyFont="1" applyFill="1" applyBorder="1" applyAlignment="1" applyProtection="1">
      <alignment vertical="center"/>
    </xf>
    <xf numFmtId="0" fontId="4" fillId="0" borderId="4" xfId="0" applyFont="1" applyFill="1" applyBorder="1" applyAlignment="1" applyProtection="1">
      <alignment vertical="center"/>
    </xf>
    <xf numFmtId="0" fontId="4" fillId="0" borderId="4" xfId="0" applyFont="1" applyBorder="1" applyAlignment="1" applyProtection="1">
      <alignment horizontal="center" vertical="center"/>
    </xf>
    <xf numFmtId="195" fontId="4" fillId="0" borderId="4" xfId="0" applyNumberFormat="1" applyFont="1" applyBorder="1" applyAlignment="1" applyProtection="1">
      <alignment vertical="center"/>
    </xf>
    <xf numFmtId="195" fontId="4" fillId="0" borderId="4" xfId="0" applyNumberFormat="1" applyFont="1" applyFill="1" applyBorder="1" applyAlignment="1" applyProtection="1">
      <alignment vertical="center"/>
    </xf>
    <xf numFmtId="208" fontId="4" fillId="0" borderId="4" xfId="16" applyNumberFormat="1" applyFont="1" applyFill="1" applyBorder="1" applyAlignment="1" applyProtection="1">
      <alignment vertical="center"/>
    </xf>
    <xf numFmtId="195" fontId="4" fillId="0" borderId="4" xfId="0" applyNumberFormat="1" applyFont="1" applyFill="1" applyBorder="1" applyAlignment="1" applyProtection="1">
      <alignment horizontal="center" vertical="center"/>
    </xf>
    <xf numFmtId="0" fontId="45" fillId="0" borderId="16" xfId="0" applyFont="1" applyFill="1" applyBorder="1" applyAlignment="1" applyProtection="1">
      <alignment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95" fontId="5" fillId="0" borderId="0" xfId="0" applyNumberFormat="1" applyFont="1" applyFill="1" applyBorder="1" applyAlignment="1" applyProtection="1">
      <alignment vertical="center"/>
    </xf>
    <xf numFmtId="195" fontId="5" fillId="0" borderId="0" xfId="0" applyNumberFormat="1" applyFont="1" applyFill="1" applyBorder="1" applyAlignment="1" applyProtection="1">
      <alignment horizontal="center" vertical="center"/>
    </xf>
    <xf numFmtId="195" fontId="5" fillId="0" borderId="0" xfId="1"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12" xfId="0" applyNumberFormat="1" applyFont="1" applyFill="1" applyBorder="1" applyAlignment="1" applyProtection="1">
      <alignment vertical="center"/>
    </xf>
    <xf numFmtId="0" fontId="5" fillId="0" borderId="12" xfId="0" applyFont="1" applyFill="1" applyBorder="1" applyAlignment="1" applyProtection="1">
      <alignment horizontal="center" vertical="center"/>
    </xf>
    <xf numFmtId="9" fontId="5" fillId="0" borderId="12" xfId="16" applyFont="1" applyFill="1" applyBorder="1" applyAlignment="1" applyProtection="1">
      <alignment vertical="center"/>
    </xf>
    <xf numFmtId="195" fontId="5" fillId="0" borderId="12" xfId="0" applyNumberFormat="1" applyFont="1" applyFill="1" applyBorder="1" applyAlignment="1" applyProtection="1">
      <alignment vertical="center"/>
    </xf>
    <xf numFmtId="195" fontId="5" fillId="0" borderId="12" xfId="0" applyNumberFormat="1" applyFont="1" applyFill="1" applyBorder="1" applyAlignment="1" applyProtection="1">
      <alignment horizontal="center" vertical="center"/>
    </xf>
    <xf numFmtId="0" fontId="4" fillId="0" borderId="15" xfId="0" applyFont="1" applyBorder="1" applyAlignment="1" applyProtection="1">
      <alignment vertical="center"/>
    </xf>
    <xf numFmtId="195" fontId="6" fillId="0" borderId="4" xfId="0" applyNumberFormat="1" applyFont="1" applyFill="1" applyBorder="1" applyAlignment="1" applyProtection="1">
      <alignment vertical="center"/>
    </xf>
    <xf numFmtId="195" fontId="5" fillId="0" borderId="4" xfId="0" applyNumberFormat="1" applyFont="1" applyFill="1" applyBorder="1" applyAlignment="1" applyProtection="1">
      <alignment vertical="center"/>
    </xf>
    <xf numFmtId="193" fontId="5" fillId="0" borderId="0" xfId="0" applyNumberFormat="1" applyFont="1" applyFill="1" applyBorder="1" applyAlignment="1" applyProtection="1">
      <alignment vertical="center"/>
    </xf>
    <xf numFmtId="195" fontId="4" fillId="0" borderId="0" xfId="16" applyNumberFormat="1" applyFont="1" applyFill="1" applyBorder="1" applyAlignment="1" applyProtection="1">
      <alignment vertical="center"/>
    </xf>
    <xf numFmtId="0" fontId="5" fillId="0" borderId="12" xfId="0" applyFont="1" applyFill="1" applyBorder="1" applyAlignment="1" applyProtection="1">
      <alignment vertical="center"/>
    </xf>
    <xf numFmtId="195" fontId="4" fillId="0" borderId="12" xfId="0" applyNumberFormat="1" applyFont="1" applyBorder="1" applyAlignment="1" applyProtection="1">
      <alignment vertical="center"/>
    </xf>
    <xf numFmtId="0" fontId="47" fillId="0" borderId="4" xfId="0" applyFont="1" applyBorder="1" applyAlignment="1" applyProtection="1">
      <alignment vertical="center"/>
    </xf>
    <xf numFmtId="0" fontId="4" fillId="0" borderId="4" xfId="0" applyFont="1" applyFill="1" applyBorder="1" applyAlignment="1" applyProtection="1">
      <alignment horizontal="left" vertical="center"/>
    </xf>
    <xf numFmtId="0" fontId="46" fillId="0" borderId="4" xfId="0" applyFont="1" applyFill="1" applyBorder="1" applyAlignment="1" applyProtection="1">
      <alignment horizontal="left" vertical="center"/>
    </xf>
    <xf numFmtId="0" fontId="6" fillId="0" borderId="18" xfId="0" applyFont="1" applyFill="1" applyBorder="1" applyAlignment="1" applyProtection="1">
      <alignment vertical="center"/>
    </xf>
    <xf numFmtId="0" fontId="5" fillId="0" borderId="12" xfId="0" applyFont="1" applyFill="1" applyBorder="1" applyAlignment="1" applyProtection="1">
      <alignment horizontal="left" vertical="center"/>
    </xf>
    <xf numFmtId="0" fontId="6" fillId="0" borderId="12" xfId="0" applyFont="1" applyFill="1" applyBorder="1" applyAlignment="1" applyProtection="1">
      <alignment vertical="center"/>
    </xf>
    <xf numFmtId="208" fontId="19" fillId="0" borderId="19" xfId="0" applyNumberFormat="1" applyFont="1" applyBorder="1" applyAlignment="1" applyProtection="1">
      <alignment vertical="center"/>
    </xf>
    <xf numFmtId="0" fontId="6" fillId="0" borderId="4" xfId="0" applyFont="1" applyFill="1" applyBorder="1" applyAlignment="1" applyProtection="1">
      <alignment horizontal="left" vertical="center"/>
    </xf>
    <xf numFmtId="0" fontId="19" fillId="0" borderId="0" xfId="0" applyFont="1" applyBorder="1" applyAlignment="1" applyProtection="1">
      <alignment horizontal="left" vertical="center"/>
    </xf>
    <xf numFmtId="0" fontId="39" fillId="0" borderId="0" xfId="0" applyFont="1" applyBorder="1" applyAlignment="1" applyProtection="1">
      <alignment vertical="center"/>
    </xf>
    <xf numFmtId="0" fontId="19" fillId="0" borderId="0" xfId="0" applyFont="1" applyFill="1" applyBorder="1" applyAlignment="1" applyProtection="1">
      <alignment horizontal="left" vertical="center"/>
    </xf>
    <xf numFmtId="0" fontId="18" fillId="0" borderId="0" xfId="0" applyFont="1" applyBorder="1" applyAlignment="1" applyProtection="1">
      <alignment horizontal="right" vertical="center"/>
    </xf>
    <xf numFmtId="0" fontId="17" fillId="0" borderId="0" xfId="0" applyFont="1" applyAlignment="1">
      <alignment vertical="center" wrapText="1"/>
    </xf>
    <xf numFmtId="0" fontId="4" fillId="0" borderId="0" xfId="0" applyFont="1" applyAlignment="1">
      <alignment vertical="center" wrapText="1"/>
    </xf>
    <xf numFmtId="0" fontId="49"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19" fillId="6" borderId="20" xfId="0" applyFont="1" applyFill="1" applyBorder="1" applyAlignment="1" applyProtection="1">
      <alignment horizontal="center" vertical="center"/>
      <protection locked="0"/>
    </xf>
    <xf numFmtId="0" fontId="18" fillId="5" borderId="4" xfId="0" applyFont="1" applyFill="1" applyBorder="1" applyAlignment="1" applyProtection="1">
      <alignment vertical="center"/>
    </xf>
    <xf numFmtId="0" fontId="18" fillId="5" borderId="17" xfId="0" applyFont="1" applyFill="1" applyBorder="1" applyAlignment="1" applyProtection="1">
      <alignment vertical="center"/>
    </xf>
    <xf numFmtId="0" fontId="4" fillId="0" borderId="0" xfId="0" applyFont="1" applyAlignment="1">
      <alignment wrapText="1"/>
    </xf>
    <xf numFmtId="0" fontId="15" fillId="0" borderId="3"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15" fillId="0" borderId="10" xfId="0" applyFont="1" applyBorder="1" applyAlignment="1">
      <alignment vertical="center"/>
    </xf>
    <xf numFmtId="0" fontId="17" fillId="0" borderId="0" xfId="0" applyFont="1" applyBorder="1" applyAlignment="1">
      <alignment horizontal="left" vertical="center"/>
    </xf>
    <xf numFmtId="0" fontId="4" fillId="0" borderId="21" xfId="0" applyFont="1" applyBorder="1" applyAlignment="1" applyProtection="1">
      <alignment vertical="center"/>
    </xf>
    <xf numFmtId="0" fontId="18" fillId="0" borderId="22" xfId="15" applyFont="1" applyFill="1" applyBorder="1" applyAlignment="1" applyProtection="1">
      <alignment horizontal="left" vertical="center"/>
    </xf>
    <xf numFmtId="0" fontId="18" fillId="0" borderId="22" xfId="15" applyFont="1" applyBorder="1" applyAlignment="1" applyProtection="1">
      <alignment vertical="center"/>
    </xf>
    <xf numFmtId="49" fontId="19" fillId="2" borderId="5" xfId="0" applyNumberFormat="1" applyFont="1" applyFill="1" applyBorder="1" applyAlignment="1" applyProtection="1">
      <alignment vertical="center" wrapText="1"/>
      <protection locked="0"/>
    </xf>
    <xf numFmtId="0" fontId="18" fillId="0" borderId="14" xfId="0" applyFont="1" applyFill="1" applyBorder="1" applyAlignment="1" applyProtection="1">
      <alignment horizontal="right" vertical="center"/>
    </xf>
    <xf numFmtId="0" fontId="18" fillId="0" borderId="13" xfId="0" applyFont="1" applyFill="1" applyBorder="1" applyAlignment="1" applyProtection="1">
      <alignment horizontal="right" vertical="center"/>
    </xf>
    <xf numFmtId="0" fontId="4" fillId="0" borderId="21" xfId="0" applyFont="1" applyFill="1" applyBorder="1" applyAlignment="1" applyProtection="1">
      <alignment vertical="center"/>
    </xf>
    <xf numFmtId="0" fontId="25" fillId="0" borderId="23" xfId="0" applyFont="1" applyBorder="1" applyAlignment="1" applyProtection="1">
      <alignment vertical="center"/>
    </xf>
    <xf numFmtId="49" fontId="19" fillId="2" borderId="5" xfId="0" applyNumberFormat="1" applyFont="1" applyFill="1" applyBorder="1" applyAlignment="1" applyProtection="1">
      <alignment horizontal="left" vertical="center"/>
      <protection locked="0"/>
    </xf>
    <xf numFmtId="0" fontId="17" fillId="0" borderId="0" xfId="0" applyFont="1" applyBorder="1" applyAlignment="1" applyProtection="1">
      <alignment vertical="center"/>
    </xf>
    <xf numFmtId="224" fontId="34" fillId="0" borderId="0" xfId="0" applyNumberFormat="1" applyFont="1" applyBorder="1" applyAlignment="1" applyProtection="1">
      <alignment horizontal="left" vertical="center"/>
    </xf>
    <xf numFmtId="224" fontId="19" fillId="2" borderId="5" xfId="0" applyNumberFormat="1" applyFont="1" applyFill="1" applyBorder="1" applyAlignment="1" applyProtection="1">
      <alignment horizontal="center" vertical="center"/>
      <protection locked="0"/>
    </xf>
    <xf numFmtId="9" fontId="17" fillId="0" borderId="2" xfId="16" applyFont="1" applyFill="1" applyBorder="1" applyAlignment="1">
      <alignment vertical="center"/>
    </xf>
    <xf numFmtId="49" fontId="37" fillId="0" borderId="4" xfId="0" applyNumberFormat="1" applyFont="1" applyBorder="1" applyAlignment="1">
      <alignment vertical="center"/>
    </xf>
    <xf numFmtId="0" fontId="17" fillId="0" borderId="4" xfId="0" applyFont="1" applyBorder="1" applyAlignment="1">
      <alignment vertical="center"/>
    </xf>
    <xf numFmtId="0" fontId="17" fillId="0" borderId="4" xfId="0" applyNumberFormat="1" applyFont="1" applyBorder="1" applyAlignment="1">
      <alignment vertical="center"/>
    </xf>
    <xf numFmtId="1" fontId="27" fillId="0" borderId="24" xfId="0" applyNumberFormat="1" applyFont="1" applyFill="1" applyBorder="1" applyAlignment="1" applyProtection="1">
      <alignment horizontal="center" vertical="center"/>
    </xf>
    <xf numFmtId="44" fontId="18" fillId="7" borderId="5" xfId="1" applyFont="1" applyFill="1" applyBorder="1" applyAlignment="1" applyProtection="1">
      <alignment vertical="center"/>
      <protection hidden="1"/>
    </xf>
    <xf numFmtId="0" fontId="55" fillId="0" borderId="0" xfId="0" applyFont="1" applyBorder="1" applyAlignment="1" applyProtection="1">
      <alignment horizontal="center" vertical="center" wrapText="1"/>
    </xf>
    <xf numFmtId="0" fontId="15" fillId="0" borderId="4" xfId="0" applyFont="1" applyBorder="1" applyAlignment="1">
      <alignment vertical="center"/>
    </xf>
    <xf numFmtId="0" fontId="27" fillId="0" borderId="0" xfId="0" applyFont="1" applyBorder="1" applyAlignment="1" applyProtection="1">
      <alignment vertical="center"/>
    </xf>
    <xf numFmtId="0" fontId="18" fillId="0" borderId="21" xfId="0" applyFont="1" applyBorder="1" applyAlignment="1" applyProtection="1">
      <alignment vertical="center"/>
    </xf>
    <xf numFmtId="0" fontId="4" fillId="4" borderId="12" xfId="0" applyFont="1" applyFill="1" applyBorder="1" applyAlignment="1" applyProtection="1">
      <alignment horizontal="left" vertical="center" wrapText="1"/>
    </xf>
    <xf numFmtId="0" fontId="4" fillId="4" borderId="12" xfId="0" applyFont="1" applyFill="1" applyBorder="1" applyAlignment="1" applyProtection="1">
      <alignment vertical="center" wrapText="1"/>
    </xf>
    <xf numFmtId="0" fontId="15" fillId="0" borderId="4" xfId="0" applyFont="1" applyBorder="1" applyAlignment="1">
      <alignment horizontal="right" vertical="center"/>
    </xf>
    <xf numFmtId="0" fontId="15" fillId="0" borderId="17" xfId="0" applyFont="1" applyBorder="1" applyAlignment="1">
      <alignment vertical="center"/>
    </xf>
    <xf numFmtId="0" fontId="15" fillId="0" borderId="0" xfId="0" applyFont="1" applyBorder="1" applyAlignment="1">
      <alignment horizontal="left" vertical="center" wrapText="1"/>
    </xf>
    <xf numFmtId="0" fontId="15" fillId="0" borderId="3" xfId="0" applyFont="1" applyBorder="1" applyAlignment="1">
      <alignment vertical="center" wrapText="1"/>
    </xf>
    <xf numFmtId="0" fontId="15" fillId="0" borderId="0" xfId="0" applyFont="1" applyBorder="1" applyAlignment="1">
      <alignment vertical="center" wrapText="1"/>
    </xf>
    <xf numFmtId="0" fontId="15" fillId="0" borderId="3"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15" fillId="0" borderId="7" xfId="0" applyFont="1" applyBorder="1" applyAlignment="1">
      <alignment vertical="center" wrapText="1"/>
    </xf>
    <xf numFmtId="0" fontId="15" fillId="0" borderId="12" xfId="0" applyFont="1" applyBorder="1" applyAlignment="1">
      <alignment vertical="center" wrapText="1"/>
    </xf>
    <xf numFmtId="0" fontId="18" fillId="0" borderId="25" xfId="0" applyFont="1" applyBorder="1" applyAlignment="1">
      <alignment vertical="center"/>
    </xf>
    <xf numFmtId="0" fontId="4" fillId="0" borderId="26" xfId="0" applyFont="1" applyFill="1" applyBorder="1" applyAlignment="1" applyProtection="1">
      <alignment vertical="center"/>
    </xf>
    <xf numFmtId="0" fontId="18" fillId="0" borderId="27" xfId="0" applyFont="1" applyFill="1" applyBorder="1" applyAlignment="1" applyProtection="1">
      <alignment horizontal="right" vertical="center"/>
    </xf>
    <xf numFmtId="0" fontId="17" fillId="5" borderId="15" xfId="0" applyFont="1" applyFill="1" applyBorder="1" applyAlignment="1" applyProtection="1">
      <alignment vertical="center"/>
    </xf>
    <xf numFmtId="0" fontId="30" fillId="0" borderId="0" xfId="0" applyFont="1" applyBorder="1" applyAlignment="1" applyProtection="1">
      <alignment horizontal="center" vertical="center"/>
    </xf>
    <xf numFmtId="0" fontId="0" fillId="0" borderId="16" xfId="0" applyBorder="1"/>
    <xf numFmtId="0" fontId="30" fillId="0" borderId="0" xfId="0" applyFont="1" applyBorder="1" applyAlignment="1">
      <alignment horizontal="center" vertical="center"/>
    </xf>
    <xf numFmtId="0" fontId="15" fillId="0" borderId="28" xfId="0" applyFont="1" applyBorder="1" applyAlignment="1">
      <alignment vertical="center"/>
    </xf>
    <xf numFmtId="0" fontId="43" fillId="0" borderId="29" xfId="0" applyFont="1" applyFill="1" applyBorder="1" applyAlignment="1" applyProtection="1">
      <alignment horizontal="left" vertical="center"/>
    </xf>
    <xf numFmtId="0" fontId="5" fillId="0" borderId="28" xfId="0" applyFont="1" applyFill="1" applyBorder="1" applyAlignment="1" applyProtection="1">
      <alignment vertical="center"/>
    </xf>
    <xf numFmtId="0" fontId="43" fillId="0" borderId="28" xfId="0" applyFont="1" applyFill="1" applyBorder="1" applyAlignment="1" applyProtection="1">
      <alignment horizontal="left" vertical="center"/>
    </xf>
    <xf numFmtId="0" fontId="65" fillId="0" borderId="3" xfId="0" applyFont="1" applyBorder="1" applyAlignment="1">
      <alignment vertical="center"/>
    </xf>
    <xf numFmtId="0" fontId="7"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15" fillId="0" borderId="32" xfId="0" applyFont="1" applyBorder="1" applyAlignment="1">
      <alignment vertical="center"/>
    </xf>
    <xf numFmtId="0" fontId="15" fillId="0" borderId="33" xfId="0" applyFont="1" applyBorder="1" applyAlignment="1">
      <alignment vertical="center"/>
    </xf>
    <xf numFmtId="0" fontId="17" fillId="0" borderId="0" xfId="0" applyFont="1" applyBorder="1" applyAlignment="1">
      <alignment vertical="center"/>
    </xf>
    <xf numFmtId="0" fontId="15" fillId="0" borderId="34" xfId="0" applyFont="1" applyBorder="1" applyAlignment="1">
      <alignment vertical="center"/>
    </xf>
    <xf numFmtId="0" fontId="15" fillId="0" borderId="2" xfId="0" applyFont="1" applyBorder="1" applyAlignment="1">
      <alignment vertical="center"/>
    </xf>
    <xf numFmtId="195" fontId="0" fillId="0" borderId="0" xfId="0" applyNumberFormat="1"/>
    <xf numFmtId="0" fontId="21" fillId="0" borderId="13" xfId="0" applyFont="1" applyBorder="1" applyAlignment="1">
      <alignment horizontal="center" vertical="center"/>
    </xf>
    <xf numFmtId="0" fontId="70" fillId="0" borderId="13" xfId="0" applyFont="1" applyBorder="1" applyAlignment="1" applyProtection="1">
      <alignment horizontal="left" vertical="center"/>
    </xf>
    <xf numFmtId="0" fontId="21" fillId="0" borderId="35" xfId="0" applyFont="1" applyBorder="1" applyAlignment="1">
      <alignment horizontal="center" vertical="center"/>
    </xf>
    <xf numFmtId="0" fontId="7" fillId="0" borderId="0" xfId="0" applyFont="1" applyBorder="1" applyAlignment="1">
      <alignment horizontal="right" vertical="center"/>
    </xf>
    <xf numFmtId="1" fontId="20" fillId="0" borderId="0" xfId="0" applyNumberFormat="1" applyFont="1" applyBorder="1" applyAlignment="1">
      <alignment horizontal="right" vertical="center"/>
    </xf>
    <xf numFmtId="0" fontId="15" fillId="0" borderId="36" xfId="0" applyFont="1" applyBorder="1" applyAlignment="1">
      <alignment vertical="center"/>
    </xf>
    <xf numFmtId="0" fontId="21" fillId="0" borderId="11" xfId="0" applyFont="1" applyBorder="1" applyAlignment="1">
      <alignment vertical="center"/>
    </xf>
    <xf numFmtId="0" fontId="21" fillId="0" borderId="0" xfId="0" applyFont="1" applyBorder="1" applyAlignment="1">
      <alignment vertical="center"/>
    </xf>
    <xf numFmtId="0" fontId="15" fillId="0" borderId="0" xfId="0" applyFont="1" applyFill="1" applyBorder="1" applyAlignment="1">
      <alignment vertical="center"/>
    </xf>
    <xf numFmtId="49" fontId="15" fillId="0" borderId="36" xfId="0" applyNumberFormat="1" applyFont="1" applyBorder="1" applyAlignment="1" applyProtection="1">
      <alignment vertical="center"/>
      <protection locked="0"/>
    </xf>
    <xf numFmtId="0" fontId="7" fillId="0" borderId="3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49" fontId="7" fillId="0" borderId="20" xfId="0" applyNumberFormat="1" applyFont="1" applyFill="1" applyBorder="1" applyAlignment="1" applyProtection="1">
      <alignment horizontal="center" vertical="center"/>
    </xf>
    <xf numFmtId="49" fontId="7" fillId="0" borderId="39" xfId="0" applyNumberFormat="1" applyFont="1" applyFill="1" applyBorder="1" applyAlignment="1" applyProtection="1">
      <alignment horizontal="center" vertical="center" wrapText="1"/>
    </xf>
    <xf numFmtId="49" fontId="7" fillId="0" borderId="5" xfId="0" applyNumberFormat="1" applyFont="1" applyBorder="1" applyAlignment="1" applyProtection="1">
      <alignment horizontal="center" vertical="center"/>
    </xf>
    <xf numFmtId="49" fontId="7" fillId="0" borderId="40" xfId="0" applyNumberFormat="1" applyFont="1" applyBorder="1" applyAlignment="1" applyProtection="1">
      <alignment horizontal="center" vertical="center"/>
    </xf>
    <xf numFmtId="49" fontId="7" fillId="0" borderId="41" xfId="0" applyNumberFormat="1" applyFont="1" applyBorder="1" applyAlignment="1" applyProtection="1">
      <alignment horizontal="center" vertical="center"/>
    </xf>
    <xf numFmtId="0" fontId="15" fillId="0" borderId="42" xfId="0" applyFont="1" applyBorder="1" applyAlignment="1" applyProtection="1">
      <alignment vertical="center"/>
    </xf>
    <xf numFmtId="49" fontId="7" fillId="0" borderId="43" xfId="0" applyNumberFormat="1" applyFont="1" applyBorder="1" applyAlignment="1" applyProtection="1">
      <alignment vertical="center"/>
    </xf>
    <xf numFmtId="0" fontId="15" fillId="0" borderId="44" xfId="0" applyFont="1" applyBorder="1" applyAlignment="1" applyProtection="1">
      <alignment vertical="center"/>
    </xf>
    <xf numFmtId="49" fontId="7" fillId="0" borderId="45" xfId="0" applyNumberFormat="1" applyFont="1" applyBorder="1" applyAlignment="1" applyProtection="1">
      <alignment vertical="center"/>
    </xf>
    <xf numFmtId="0" fontId="19" fillId="0" borderId="46" xfId="0" applyFont="1" applyBorder="1" applyAlignment="1">
      <alignment horizontal="left"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70" fillId="0" borderId="3" xfId="0" applyFont="1" applyBorder="1" applyAlignment="1" applyProtection="1">
      <alignment horizontal="left" vertical="center"/>
    </xf>
    <xf numFmtId="0" fontId="18" fillId="0" borderId="0" xfId="0" applyFont="1" applyBorder="1" applyAlignment="1">
      <alignment vertical="center"/>
    </xf>
    <xf numFmtId="0" fontId="18" fillId="0" borderId="10" xfId="0" applyFont="1" applyBorder="1" applyAlignment="1">
      <alignment vertical="center"/>
    </xf>
    <xf numFmtId="0" fontId="18" fillId="0" borderId="3" xfId="0" applyFont="1" applyBorder="1" applyAlignment="1">
      <alignment vertical="center"/>
    </xf>
    <xf numFmtId="0" fontId="18" fillId="0" borderId="3"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9" fillId="0" borderId="3" xfId="0" applyFont="1" applyBorder="1" applyAlignment="1">
      <alignment horizontal="right" vertical="center"/>
    </xf>
    <xf numFmtId="14" fontId="18" fillId="2" borderId="5"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8" fillId="2" borderId="5" xfId="0" applyFont="1" applyFill="1" applyBorder="1" applyAlignment="1" applyProtection="1">
      <alignment vertical="center"/>
      <protection locked="0"/>
    </xf>
    <xf numFmtId="0" fontId="18" fillId="0" borderId="15" xfId="0" applyFont="1" applyBorder="1" applyAlignment="1">
      <alignment vertical="center"/>
    </xf>
    <xf numFmtId="0" fontId="18" fillId="0" borderId="4" xfId="0" applyFont="1" applyBorder="1" applyAlignment="1">
      <alignment vertical="center"/>
    </xf>
    <xf numFmtId="0" fontId="18" fillId="0" borderId="17" xfId="0" applyFont="1" applyBorder="1" applyAlignment="1">
      <alignment vertical="center"/>
    </xf>
    <xf numFmtId="0" fontId="19" fillId="0" borderId="49" xfId="0" applyFont="1" applyBorder="1" applyAlignment="1">
      <alignment vertical="center"/>
    </xf>
    <xf numFmtId="0" fontId="18" fillId="0" borderId="32" xfId="0" applyFont="1" applyBorder="1" applyAlignment="1">
      <alignment vertical="center"/>
    </xf>
    <xf numFmtId="195" fontId="18" fillId="0" borderId="33" xfId="0" applyNumberFormat="1" applyFont="1" applyBorder="1" applyAlignment="1">
      <alignment vertical="center"/>
    </xf>
    <xf numFmtId="0" fontId="18" fillId="0" borderId="40" xfId="0" applyFont="1" applyBorder="1" applyAlignment="1">
      <alignment vertical="center"/>
    </xf>
    <xf numFmtId="0" fontId="18" fillId="0" borderId="24" xfId="0" applyFont="1" applyBorder="1" applyAlignment="1">
      <alignment vertical="center"/>
    </xf>
    <xf numFmtId="0" fontId="18" fillId="0" borderId="20" xfId="0" applyFont="1" applyBorder="1" applyAlignment="1">
      <alignment vertical="center"/>
    </xf>
    <xf numFmtId="0" fontId="18" fillId="0" borderId="20" xfId="0" applyFont="1" applyBorder="1" applyAlignment="1">
      <alignment vertical="center" wrapText="1"/>
    </xf>
    <xf numFmtId="0" fontId="18" fillId="0" borderId="50" xfId="0" applyFont="1" applyBorder="1" applyAlignment="1">
      <alignment vertical="center" wrapText="1"/>
    </xf>
    <xf numFmtId="14" fontId="23" fillId="2" borderId="51" xfId="0" applyNumberFormat="1" applyFont="1" applyFill="1" applyBorder="1" applyAlignment="1" applyProtection="1">
      <alignment vertical="center"/>
      <protection locked="0"/>
    </xf>
    <xf numFmtId="0" fontId="23" fillId="2" borderId="52" xfId="0" applyFont="1" applyFill="1" applyBorder="1" applyAlignment="1" applyProtection="1">
      <alignment vertical="center"/>
      <protection locked="0"/>
    </xf>
    <xf numFmtId="0" fontId="23" fillId="2" borderId="53" xfId="0" applyFont="1" applyFill="1" applyBorder="1" applyAlignment="1" applyProtection="1">
      <alignment vertical="center"/>
      <protection locked="0"/>
    </xf>
    <xf numFmtId="14" fontId="23" fillId="2" borderId="55" xfId="0" applyNumberFormat="1" applyFont="1" applyFill="1" applyBorder="1" applyAlignment="1" applyProtection="1">
      <alignment vertical="center"/>
      <protection locked="0"/>
    </xf>
    <xf numFmtId="0" fontId="23" fillId="2" borderId="56" xfId="0" applyFont="1" applyFill="1" applyBorder="1" applyAlignment="1" applyProtection="1">
      <alignment vertical="center"/>
      <protection locked="0"/>
    </xf>
    <xf numFmtId="0" fontId="23" fillId="2" borderId="57" xfId="0" applyFont="1" applyFill="1" applyBorder="1" applyAlignment="1" applyProtection="1">
      <alignment vertical="center"/>
      <protection locked="0"/>
    </xf>
    <xf numFmtId="0" fontId="23" fillId="2" borderId="55" xfId="0" applyFont="1" applyFill="1" applyBorder="1" applyAlignment="1" applyProtection="1">
      <alignment vertical="center"/>
      <protection locked="0"/>
    </xf>
    <xf numFmtId="0" fontId="23" fillId="2" borderId="40" xfId="0" applyFont="1" applyFill="1" applyBorder="1" applyAlignment="1" applyProtection="1">
      <alignment vertical="center"/>
      <protection locked="0"/>
    </xf>
    <xf numFmtId="0" fontId="23" fillId="2" borderId="59"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19" fillId="0" borderId="60" xfId="0" applyFont="1" applyBorder="1" applyAlignment="1">
      <alignment horizontal="right" vertical="center"/>
    </xf>
    <xf numFmtId="0" fontId="19" fillId="0" borderId="13" xfId="0" applyFont="1" applyBorder="1" applyAlignment="1">
      <alignment horizontal="right" vertical="center"/>
    </xf>
    <xf numFmtId="0" fontId="19" fillId="0" borderId="35" xfId="0" applyFont="1" applyBorder="1" applyAlignment="1">
      <alignment horizontal="right" vertical="center"/>
    </xf>
    <xf numFmtId="0" fontId="19" fillId="0" borderId="40" xfId="0" applyFont="1" applyBorder="1" applyAlignment="1">
      <alignment vertical="center"/>
    </xf>
    <xf numFmtId="0" fontId="19" fillId="0" borderId="24" xfId="0" applyFont="1" applyBorder="1" applyAlignment="1">
      <alignment vertical="center"/>
    </xf>
    <xf numFmtId="0" fontId="19" fillId="0" borderId="20" xfId="0" applyFont="1" applyBorder="1" applyAlignment="1">
      <alignment vertical="center"/>
    </xf>
    <xf numFmtId="0" fontId="19" fillId="0" borderId="20" xfId="0" applyFont="1" applyBorder="1" applyAlignment="1">
      <alignment vertical="center" wrapText="1"/>
    </xf>
    <xf numFmtId="195" fontId="19" fillId="0" borderId="50" xfId="0" applyNumberFormat="1" applyFont="1" applyBorder="1" applyAlignment="1">
      <alignment vertical="center" wrapText="1"/>
    </xf>
    <xf numFmtId="0" fontId="19" fillId="0" borderId="61" xfId="0" applyFont="1" applyBorder="1" applyAlignment="1">
      <alignment horizontal="right" vertical="center"/>
    </xf>
    <xf numFmtId="0" fontId="19" fillId="0" borderId="44" xfId="0" applyFont="1" applyBorder="1" applyAlignment="1">
      <alignment horizontal="right" vertical="center"/>
    </xf>
    <xf numFmtId="0" fontId="15" fillId="0" borderId="15" xfId="0" applyFont="1" applyBorder="1" applyAlignment="1">
      <alignment vertical="center"/>
    </xf>
    <xf numFmtId="0" fontId="19" fillId="0" borderId="4" xfId="0" applyFont="1" applyBorder="1" applyAlignment="1">
      <alignment horizontal="right" vertical="center"/>
    </xf>
    <xf numFmtId="195" fontId="18" fillId="0" borderId="17" xfId="0" applyNumberFormat="1" applyFont="1" applyBorder="1" applyAlignment="1">
      <alignment vertical="center"/>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15" fillId="0" borderId="0" xfId="0" applyFont="1" applyBorder="1" applyAlignment="1">
      <alignment horizontal="center" vertical="center"/>
    </xf>
    <xf numFmtId="0" fontId="17" fillId="0" borderId="3" xfId="0" applyFont="1" applyBorder="1" applyAlignment="1">
      <alignment horizontal="right" vertical="center"/>
    </xf>
    <xf numFmtId="0" fontId="15" fillId="0" borderId="0" xfId="0" applyFont="1" applyBorder="1" applyAlignment="1">
      <alignment horizontal="right" vertical="center"/>
    </xf>
    <xf numFmtId="0" fontId="15" fillId="0" borderId="16" xfId="0" applyFont="1" applyBorder="1" applyAlignment="1">
      <alignment vertical="center"/>
    </xf>
    <xf numFmtId="0" fontId="19" fillId="0" borderId="60" xfId="0" applyFont="1" applyBorder="1" applyAlignment="1">
      <alignment vertical="center"/>
    </xf>
    <xf numFmtId="0" fontId="15" fillId="0" borderId="5" xfId="0" applyFont="1" applyBorder="1" applyAlignment="1">
      <alignment vertical="center"/>
    </xf>
    <xf numFmtId="0" fontId="15" fillId="0" borderId="62" xfId="0" applyFont="1" applyBorder="1" applyAlignment="1">
      <alignment vertical="center" wrapText="1"/>
    </xf>
    <xf numFmtId="0" fontId="22" fillId="2" borderId="63" xfId="0" applyFont="1" applyFill="1" applyBorder="1" applyAlignment="1" applyProtection="1">
      <alignment vertical="center"/>
      <protection locked="0"/>
    </xf>
    <xf numFmtId="0" fontId="22" fillId="2" borderId="64" xfId="0" applyFont="1" applyFill="1" applyBorder="1" applyAlignment="1" applyProtection="1">
      <alignment vertical="center"/>
      <protection locked="0"/>
    </xf>
    <xf numFmtId="0" fontId="22" fillId="2" borderId="65" xfId="0" applyFont="1" applyFill="1" applyBorder="1" applyAlignment="1" applyProtection="1">
      <alignment vertical="center"/>
      <protection locked="0"/>
    </xf>
    <xf numFmtId="0" fontId="22" fillId="2" borderId="66" xfId="0" applyFont="1" applyFill="1" applyBorder="1" applyAlignment="1" applyProtection="1">
      <alignment vertical="center"/>
      <protection locked="0"/>
    </xf>
    <xf numFmtId="0" fontId="22" fillId="2" borderId="57"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7" fillId="0" borderId="3" xfId="0" applyFont="1" applyBorder="1" applyAlignment="1">
      <alignment horizontal="right" vertical="center"/>
    </xf>
    <xf numFmtId="195" fontId="4" fillId="0" borderId="10" xfId="1" applyNumberFormat="1" applyFont="1" applyBorder="1" applyAlignment="1">
      <alignment vertical="center"/>
    </xf>
    <xf numFmtId="0" fontId="15" fillId="0" borderId="13" xfId="0" applyFont="1" applyBorder="1" applyAlignment="1">
      <alignment vertical="center"/>
    </xf>
    <xf numFmtId="195" fontId="15" fillId="0" borderId="67" xfId="0" applyNumberFormat="1" applyFont="1" applyBorder="1" applyAlignment="1">
      <alignment vertical="center"/>
    </xf>
    <xf numFmtId="195" fontId="15" fillId="0" borderId="62" xfId="0" applyNumberFormat="1" applyFont="1" applyBorder="1" applyAlignment="1">
      <alignment vertical="center" wrapText="1"/>
    </xf>
    <xf numFmtId="0" fontId="22" fillId="2" borderId="53" xfId="0" applyFont="1" applyFill="1" applyBorder="1" applyAlignment="1" applyProtection="1">
      <alignment vertical="center"/>
      <protection locked="0"/>
    </xf>
    <xf numFmtId="0" fontId="15" fillId="0" borderId="5" xfId="0" applyFont="1" applyBorder="1" applyAlignment="1">
      <alignment vertical="center" wrapText="1"/>
    </xf>
    <xf numFmtId="0" fontId="19" fillId="0" borderId="49" xfId="0" applyFont="1" applyBorder="1" applyAlignment="1">
      <alignment horizontal="left" vertical="center"/>
    </xf>
    <xf numFmtId="0" fontId="15" fillId="0" borderId="32" xfId="0" applyFont="1" applyBorder="1" applyAlignment="1">
      <alignment horizontal="left" vertical="center"/>
    </xf>
    <xf numFmtId="195" fontId="15" fillId="0" borderId="33" xfId="0" applyNumberFormat="1" applyFont="1" applyBorder="1" applyAlignment="1">
      <alignment horizontal="left" vertical="center"/>
    </xf>
    <xf numFmtId="0" fontId="15" fillId="0" borderId="41" xfId="0" applyFont="1" applyBorder="1" applyAlignment="1">
      <alignment vertical="center"/>
    </xf>
    <xf numFmtId="0" fontId="15" fillId="0" borderId="24" xfId="0" applyFont="1" applyBorder="1" applyAlignment="1">
      <alignment vertical="center"/>
    </xf>
    <xf numFmtId="14" fontId="22" fillId="2" borderId="51" xfId="0" applyNumberFormat="1"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40" xfId="0" applyFont="1" applyFill="1" applyBorder="1" applyAlignment="1" applyProtection="1">
      <alignment vertical="center"/>
      <protection locked="0"/>
    </xf>
    <xf numFmtId="195" fontId="15" fillId="0" borderId="10" xfId="0" applyNumberFormat="1" applyFont="1" applyBorder="1" applyAlignment="1">
      <alignment vertical="center"/>
    </xf>
    <xf numFmtId="0" fontId="7" fillId="0" borderId="15" xfId="0" applyFont="1" applyBorder="1" applyAlignment="1">
      <alignment horizontal="right" vertical="center"/>
    </xf>
    <xf numFmtId="0" fontId="7" fillId="0" borderId="4" xfId="0" applyFont="1" applyBorder="1" applyAlignment="1">
      <alignment horizontal="right" vertical="center"/>
    </xf>
    <xf numFmtId="0" fontId="17" fillId="0" borderId="0" xfId="0" applyFont="1" applyBorder="1" applyAlignment="1">
      <alignment horizontal="right" vertical="center"/>
    </xf>
    <xf numFmtId="0" fontId="19" fillId="0" borderId="2" xfId="0" applyFont="1" applyBorder="1" applyAlignment="1">
      <alignment horizontal="right" vertical="center"/>
    </xf>
    <xf numFmtId="0" fontId="19" fillId="0" borderId="19" xfId="0" applyFont="1" applyBorder="1" applyAlignment="1">
      <alignment horizontal="right" vertical="center"/>
    </xf>
    <xf numFmtId="1" fontId="17" fillId="0" borderId="4" xfId="0" applyNumberFormat="1" applyFont="1" applyBorder="1" applyAlignment="1">
      <alignment horizontal="left" vertical="center"/>
    </xf>
    <xf numFmtId="0" fontId="15" fillId="0" borderId="3" xfId="0" applyFont="1" applyBorder="1" applyAlignment="1">
      <alignment horizontal="right" vertical="center"/>
    </xf>
    <xf numFmtId="1" fontId="15" fillId="0" borderId="0" xfId="0" applyNumberFormat="1" applyFont="1" applyBorder="1" applyAlignment="1">
      <alignment horizontal="left" vertical="center"/>
    </xf>
    <xf numFmtId="0" fontId="15" fillId="0" borderId="67" xfId="0" applyFont="1" applyBorder="1" applyAlignment="1">
      <alignment vertical="center"/>
    </xf>
    <xf numFmtId="0" fontId="15" fillId="0" borderId="41" xfId="0" applyFont="1" applyBorder="1" applyAlignment="1">
      <alignment vertical="center" wrapText="1"/>
    </xf>
    <xf numFmtId="0" fontId="15" fillId="0" borderId="24" xfId="0" applyFont="1" applyBorder="1" applyAlignment="1">
      <alignment vertical="center" wrapText="1"/>
    </xf>
    <xf numFmtId="0" fontId="15" fillId="0" borderId="70" xfId="0" applyFont="1" applyBorder="1" applyAlignment="1">
      <alignment vertical="center" wrapText="1"/>
    </xf>
    <xf numFmtId="0" fontId="22" fillId="2" borderId="14" xfId="0" applyFont="1" applyFill="1" applyBorder="1" applyAlignment="1" applyProtection="1">
      <alignment vertical="center"/>
      <protection locked="0"/>
    </xf>
    <xf numFmtId="0" fontId="22" fillId="2" borderId="35" xfId="0" applyFont="1" applyFill="1" applyBorder="1" applyAlignment="1" applyProtection="1">
      <alignment vertical="center"/>
      <protection locked="0"/>
    </xf>
    <xf numFmtId="0" fontId="22" fillId="2" borderId="59" xfId="0" applyFont="1" applyFill="1" applyBorder="1" applyAlignment="1" applyProtection="1">
      <alignment vertical="center"/>
      <protection locked="0"/>
    </xf>
    <xf numFmtId="0" fontId="22" fillId="2" borderId="71" xfId="0" applyFont="1" applyFill="1" applyBorder="1" applyAlignment="1" applyProtection="1">
      <alignment vertical="center"/>
      <protection locked="0"/>
    </xf>
    <xf numFmtId="195" fontId="15" fillId="0" borderId="33" xfId="0" applyNumberFormat="1" applyFont="1" applyBorder="1" applyAlignment="1">
      <alignment vertical="center"/>
    </xf>
    <xf numFmtId="0" fontId="15" fillId="0" borderId="32" xfId="0" applyFont="1" applyBorder="1" applyAlignment="1">
      <alignment vertical="center" wrapText="1"/>
    </xf>
    <xf numFmtId="0" fontId="22" fillId="2" borderId="13" xfId="0" applyFont="1" applyFill="1" applyBorder="1" applyAlignment="1" applyProtection="1">
      <alignment vertical="center"/>
      <protection locked="0"/>
    </xf>
    <xf numFmtId="44" fontId="22" fillId="2" borderId="53" xfId="1" applyFont="1" applyFill="1" applyBorder="1" applyAlignment="1" applyProtection="1">
      <alignment vertical="center"/>
      <protection locked="0"/>
    </xf>
    <xf numFmtId="9" fontId="22" fillId="2" borderId="53" xfId="16" applyFont="1" applyFill="1" applyBorder="1" applyAlignment="1" applyProtection="1">
      <alignment vertical="center"/>
      <protection locked="0"/>
    </xf>
    <xf numFmtId="0" fontId="22" fillId="2" borderId="44" xfId="0" applyFont="1" applyFill="1" applyBorder="1" applyAlignment="1" applyProtection="1">
      <alignment vertical="center"/>
      <protection locked="0"/>
    </xf>
    <xf numFmtId="195" fontId="7" fillId="0" borderId="10" xfId="0" applyNumberFormat="1" applyFont="1" applyBorder="1" applyAlignment="1">
      <alignment horizontal="right" vertical="center"/>
    </xf>
    <xf numFmtId="14" fontId="22" fillId="2" borderId="72" xfId="0" applyNumberFormat="1" applyFont="1" applyFill="1" applyBorder="1" applyAlignment="1" applyProtection="1">
      <alignment vertical="center"/>
      <protection locked="0"/>
    </xf>
    <xf numFmtId="0" fontId="22" fillId="2" borderId="11" xfId="0" applyFont="1" applyFill="1" applyBorder="1" applyAlignment="1" applyProtection="1">
      <alignment vertical="center"/>
      <protection locked="0"/>
    </xf>
    <xf numFmtId="0" fontId="22" fillId="2" borderId="36" xfId="0" applyFont="1" applyFill="1" applyBorder="1" applyAlignment="1" applyProtection="1">
      <alignment vertical="center"/>
      <protection locked="0"/>
    </xf>
    <xf numFmtId="44" fontId="22" fillId="2" borderId="63" xfId="1" applyFont="1" applyFill="1" applyBorder="1" applyAlignment="1" applyProtection="1">
      <alignment vertical="center"/>
      <protection locked="0"/>
    </xf>
    <xf numFmtId="44" fontId="22" fillId="2" borderId="57" xfId="1" applyFont="1" applyFill="1" applyBorder="1" applyAlignment="1" applyProtection="1">
      <alignment vertical="center"/>
      <protection locked="0"/>
    </xf>
    <xf numFmtId="0" fontId="5" fillId="0" borderId="70" xfId="0" applyFont="1" applyBorder="1" applyAlignment="1" applyProtection="1">
      <alignment vertical="center" wrapText="1"/>
    </xf>
    <xf numFmtId="0" fontId="5" fillId="2" borderId="35" xfId="0" applyFont="1" applyFill="1" applyBorder="1" applyAlignment="1" applyProtection="1">
      <alignment vertical="center"/>
      <protection locked="0"/>
    </xf>
    <xf numFmtId="0" fontId="5" fillId="2" borderId="66" xfId="0" applyFont="1" applyFill="1" applyBorder="1" applyAlignment="1" applyProtection="1">
      <alignment vertical="center"/>
      <protection locked="0"/>
    </xf>
    <xf numFmtId="0" fontId="22" fillId="0" borderId="0" xfId="0" applyFont="1" applyBorder="1" applyAlignment="1" applyProtection="1">
      <alignment vertical="center"/>
      <protection locked="0"/>
    </xf>
    <xf numFmtId="0" fontId="25" fillId="0" borderId="29" xfId="0" applyFont="1" applyBorder="1" applyAlignment="1">
      <alignment horizontal="left" vertical="center"/>
    </xf>
    <xf numFmtId="0" fontId="7" fillId="0" borderId="28" xfId="0" applyFont="1" applyBorder="1" applyAlignment="1">
      <alignment horizontal="right" vertical="center"/>
    </xf>
    <xf numFmtId="14" fontId="22" fillId="2" borderId="75" xfId="0" applyNumberFormat="1" applyFont="1" applyFill="1" applyBorder="1" applyAlignment="1" applyProtection="1">
      <alignment vertical="center"/>
      <protection locked="0"/>
    </xf>
    <xf numFmtId="0" fontId="22" fillId="2" borderId="76" xfId="0" applyFont="1" applyFill="1" applyBorder="1" applyAlignment="1" applyProtection="1">
      <alignment vertical="center"/>
      <protection locked="0"/>
    </xf>
    <xf numFmtId="0" fontId="22" fillId="2" borderId="78" xfId="0" applyFont="1" applyFill="1" applyBorder="1" applyAlignment="1" applyProtection="1">
      <alignment vertical="center"/>
      <protection locked="0"/>
    </xf>
    <xf numFmtId="0" fontId="22" fillId="2" borderId="79" xfId="0" applyFont="1" applyFill="1" applyBorder="1" applyAlignment="1" applyProtection="1">
      <alignment vertical="center"/>
      <protection locked="0"/>
    </xf>
    <xf numFmtId="0" fontId="15" fillId="0" borderId="0" xfId="0" applyFont="1" applyFill="1" applyBorder="1" applyAlignment="1">
      <alignment horizontal="right" vertical="center"/>
    </xf>
    <xf numFmtId="0" fontId="15" fillId="0" borderId="44" xfId="0" applyFont="1" applyBorder="1" applyAlignment="1">
      <alignment vertical="center"/>
    </xf>
    <xf numFmtId="195" fontId="15" fillId="0" borderId="80" xfId="0" applyNumberFormat="1" applyFont="1" applyBorder="1" applyAlignment="1">
      <alignment vertical="center"/>
    </xf>
    <xf numFmtId="0" fontId="7" fillId="0" borderId="16" xfId="0" applyFont="1" applyBorder="1" applyAlignment="1">
      <alignment horizontal="right" vertical="center"/>
    </xf>
    <xf numFmtId="0" fontId="7" fillId="0" borderId="2" xfId="0" applyFont="1" applyBorder="1" applyAlignment="1">
      <alignment horizontal="right" vertical="center"/>
    </xf>
    <xf numFmtId="0" fontId="32" fillId="0" borderId="5" xfId="0" applyNumberFormat="1" applyFont="1" applyFill="1" applyBorder="1" applyAlignment="1" applyProtection="1">
      <alignment horizontal="center" vertical="center"/>
    </xf>
    <xf numFmtId="1" fontId="17" fillId="0" borderId="4" xfId="0" applyNumberFormat="1" applyFont="1" applyBorder="1" applyAlignment="1">
      <alignment horizontal="right" vertical="center"/>
    </xf>
    <xf numFmtId="0" fontId="15" fillId="0" borderId="2" xfId="0" applyFont="1" applyBorder="1" applyAlignment="1">
      <alignment horizontal="right" vertical="center"/>
    </xf>
    <xf numFmtId="195" fontId="15" fillId="0" borderId="17" xfId="0" applyNumberFormat="1" applyFont="1" applyBorder="1" applyAlignment="1">
      <alignment vertical="center"/>
    </xf>
    <xf numFmtId="0" fontId="19" fillId="0" borderId="61" xfId="0" applyFont="1" applyBorder="1" applyAlignment="1">
      <alignment horizontal="left" vertical="center"/>
    </xf>
    <xf numFmtId="0" fontId="15" fillId="2" borderId="24" xfId="0" applyFont="1" applyFill="1" applyBorder="1" applyAlignment="1" applyProtection="1">
      <alignment horizontal="right" vertical="center"/>
      <protection locked="0"/>
    </xf>
    <xf numFmtId="0" fontId="15" fillId="2" borderId="70" xfId="0" applyFont="1" applyFill="1" applyBorder="1" applyAlignment="1" applyProtection="1">
      <alignment horizontal="right" vertical="center"/>
      <protection locked="0"/>
    </xf>
    <xf numFmtId="0" fontId="15" fillId="2" borderId="5" xfId="0" applyFont="1" applyFill="1" applyBorder="1" applyAlignment="1" applyProtection="1">
      <alignment vertical="center"/>
      <protection locked="0"/>
    </xf>
    <xf numFmtId="0" fontId="15" fillId="0" borderId="65" xfId="0" applyFont="1" applyBorder="1" applyAlignment="1">
      <alignment vertical="center"/>
    </xf>
    <xf numFmtId="195" fontId="15" fillId="0" borderId="81" xfId="0" applyNumberFormat="1" applyFont="1" applyBorder="1" applyAlignment="1">
      <alignment vertical="center"/>
    </xf>
    <xf numFmtId="14" fontId="22" fillId="2" borderId="51" xfId="0" applyNumberFormat="1" applyFont="1" applyFill="1" applyBorder="1" applyAlignment="1" applyProtection="1">
      <alignment vertical="center" wrapText="1"/>
      <protection locked="0"/>
    </xf>
    <xf numFmtId="0" fontId="22" fillId="2" borderId="53" xfId="0" applyFont="1" applyFill="1" applyBorder="1" applyAlignment="1" applyProtection="1">
      <alignment vertical="center" wrapText="1"/>
      <protection locked="0"/>
    </xf>
    <xf numFmtId="0" fontId="22" fillId="2" borderId="55" xfId="0" applyFont="1" applyFill="1" applyBorder="1" applyAlignment="1" applyProtection="1">
      <alignment vertical="center" wrapText="1"/>
      <protection locked="0"/>
    </xf>
    <xf numFmtId="0" fontId="22" fillId="2" borderId="57" xfId="0" applyFont="1" applyFill="1" applyBorder="1" applyAlignment="1" applyProtection="1">
      <alignment vertical="center" wrapText="1"/>
      <protection locked="0"/>
    </xf>
    <xf numFmtId="0" fontId="22" fillId="2" borderId="40" xfId="0" applyFont="1" applyFill="1" applyBorder="1" applyAlignment="1" applyProtection="1">
      <alignment vertical="center" wrapText="1"/>
      <protection locked="0"/>
    </xf>
    <xf numFmtId="0" fontId="22" fillId="2" borderId="20" xfId="0" applyFont="1" applyFill="1" applyBorder="1" applyAlignment="1" applyProtection="1">
      <alignment vertical="center" wrapText="1"/>
      <protection locked="0"/>
    </xf>
    <xf numFmtId="14" fontId="22" fillId="2" borderId="53" xfId="0" applyNumberFormat="1" applyFont="1" applyFill="1" applyBorder="1" applyAlignment="1" applyProtection="1">
      <alignment vertical="center"/>
      <protection locked="0"/>
    </xf>
    <xf numFmtId="44" fontId="19" fillId="0" borderId="4" xfId="1" applyFont="1" applyBorder="1" applyAlignment="1">
      <alignment horizontal="right" vertical="center"/>
    </xf>
    <xf numFmtId="0" fontId="19" fillId="0" borderId="68" xfId="0" applyFont="1" applyBorder="1" applyAlignment="1">
      <alignment horizontal="right" vertical="center"/>
    </xf>
    <xf numFmtId="0" fontId="47" fillId="0" borderId="0" xfId="0" applyFont="1" applyBorder="1" applyAlignment="1">
      <alignment vertical="center"/>
    </xf>
    <xf numFmtId="49" fontId="19" fillId="2" borderId="5" xfId="0" applyNumberFormat="1" applyFont="1" applyFill="1" applyBorder="1" applyAlignment="1" applyProtection="1">
      <alignment horizontal="center" vertical="center"/>
      <protection locked="0"/>
    </xf>
    <xf numFmtId="49" fontId="19" fillId="2" borderId="5" xfId="0" applyNumberFormat="1" applyFont="1" applyFill="1" applyBorder="1" applyAlignment="1" applyProtection="1">
      <alignment vertical="center"/>
      <protection locked="0"/>
    </xf>
    <xf numFmtId="0" fontId="19" fillId="0" borderId="13" xfId="0" applyFont="1" applyFill="1" applyBorder="1" applyAlignment="1" applyProtection="1">
      <alignment vertical="center"/>
      <protection locked="0"/>
    </xf>
    <xf numFmtId="0" fontId="71" fillId="0" borderId="0" xfId="0" applyFont="1" applyBorder="1" applyAlignment="1" applyProtection="1">
      <alignment vertical="center"/>
    </xf>
    <xf numFmtId="49" fontId="27" fillId="2" borderId="5" xfId="0" applyNumberFormat="1" applyFont="1" applyFill="1" applyBorder="1" applyAlignment="1" applyProtection="1">
      <alignment horizontal="center" vertical="center" wrapText="1"/>
      <protection locked="0"/>
    </xf>
    <xf numFmtId="0" fontId="27" fillId="0" borderId="65" xfId="0" applyFont="1" applyBorder="1" applyAlignment="1" applyProtection="1">
      <alignment vertical="center"/>
    </xf>
    <xf numFmtId="0" fontId="27" fillId="0" borderId="0" xfId="0" applyFont="1" applyBorder="1" applyAlignment="1">
      <alignment horizontal="center" vertical="center"/>
    </xf>
    <xf numFmtId="0" fontId="18" fillId="0" borderId="0" xfId="0" applyFont="1" applyBorder="1" applyAlignment="1">
      <alignment horizontal="right" vertical="center" wrapText="1"/>
    </xf>
    <xf numFmtId="0" fontId="27" fillId="8" borderId="0" xfId="0" applyFont="1" applyFill="1" applyBorder="1" applyAlignment="1" applyProtection="1">
      <alignment horizontal="center" vertical="center"/>
      <protection locked="0"/>
    </xf>
    <xf numFmtId="49" fontId="27" fillId="2" borderId="5" xfId="0" applyNumberFormat="1" applyFont="1" applyFill="1" applyBorder="1" applyAlignment="1" applyProtection="1">
      <alignment horizontal="center" vertical="center"/>
      <protection locked="0"/>
    </xf>
    <xf numFmtId="49" fontId="27" fillId="2" borderId="82" xfId="0" applyNumberFormat="1" applyFont="1" applyFill="1" applyBorder="1" applyAlignment="1" applyProtection="1">
      <alignment horizontal="center" vertical="center"/>
      <protection locked="0"/>
    </xf>
    <xf numFmtId="1" fontId="37" fillId="0" borderId="4" xfId="0" applyNumberFormat="1" applyFont="1" applyBorder="1" applyAlignment="1">
      <alignment horizontal="left" vertical="center"/>
    </xf>
    <xf numFmtId="0" fontId="15" fillId="0" borderId="5" xfId="0" applyFont="1" applyBorder="1" applyAlignment="1" applyProtection="1">
      <alignment wrapText="1"/>
    </xf>
    <xf numFmtId="0" fontId="15" fillId="0" borderId="5" xfId="0" applyFont="1" applyBorder="1" applyAlignment="1" applyProtection="1">
      <alignment vertical="center" wrapText="1"/>
    </xf>
    <xf numFmtId="0" fontId="17" fillId="0" borderId="2" xfId="0" applyFont="1" applyBorder="1" applyAlignment="1">
      <alignment horizontal="left" vertical="center"/>
    </xf>
    <xf numFmtId="0" fontId="4" fillId="4" borderId="12" xfId="0" applyFont="1" applyFill="1" applyBorder="1" applyAlignment="1" applyProtection="1">
      <alignment vertical="center"/>
    </xf>
    <xf numFmtId="0" fontId="4" fillId="4" borderId="0" xfId="0" applyFont="1" applyFill="1" applyBorder="1" applyAlignment="1" applyProtection="1">
      <alignment vertical="center"/>
    </xf>
    <xf numFmtId="208" fontId="7" fillId="9" borderId="83" xfId="0" applyNumberFormat="1" applyFont="1" applyFill="1" applyBorder="1" applyAlignment="1" applyProtection="1">
      <alignment horizontal="right" vertical="center"/>
    </xf>
    <xf numFmtId="195" fontId="7" fillId="9" borderId="83" xfId="0" applyNumberFormat="1" applyFont="1" applyFill="1" applyBorder="1" applyAlignment="1" applyProtection="1">
      <alignment horizontal="right" vertical="center"/>
    </xf>
    <xf numFmtId="208" fontId="4" fillId="9" borderId="83" xfId="0" applyNumberFormat="1" applyFont="1" applyFill="1" applyBorder="1" applyAlignment="1" applyProtection="1">
      <alignment vertical="center"/>
    </xf>
    <xf numFmtId="0" fontId="7" fillId="3" borderId="84" xfId="0" applyFont="1" applyFill="1" applyBorder="1" applyAlignment="1" applyProtection="1">
      <alignment horizontal="center" vertical="center" wrapText="1"/>
    </xf>
    <xf numFmtId="0" fontId="4" fillId="0" borderId="3" xfId="0" applyFont="1" applyFill="1" applyBorder="1" applyAlignment="1" applyProtection="1">
      <alignment vertical="center"/>
    </xf>
    <xf numFmtId="9" fontId="45" fillId="0" borderId="16" xfId="0" applyNumberFormat="1" applyFont="1" applyFill="1" applyBorder="1" applyAlignment="1" applyProtection="1">
      <alignment horizontal="left" vertical="center" wrapText="1"/>
    </xf>
    <xf numFmtId="195" fontId="4" fillId="0" borderId="0" xfId="0" quotePrefix="1" applyNumberFormat="1" applyFont="1" applyFill="1" applyBorder="1" applyAlignment="1" applyProtection="1">
      <alignment vertical="center"/>
    </xf>
    <xf numFmtId="195" fontId="4" fillId="0" borderId="13" xfId="0" applyNumberFormat="1" applyFont="1" applyFill="1" applyBorder="1" applyAlignment="1" applyProtection="1">
      <alignment vertical="center"/>
    </xf>
    <xf numFmtId="0" fontId="5" fillId="0" borderId="85" xfId="0" applyFont="1" applyFill="1" applyBorder="1" applyAlignment="1" applyProtection="1">
      <alignment vertical="center"/>
    </xf>
    <xf numFmtId="0" fontId="5" fillId="0" borderId="83" xfId="0" applyFont="1" applyFill="1" applyBorder="1" applyAlignment="1" applyProtection="1">
      <alignment vertical="center"/>
    </xf>
    <xf numFmtId="2" fontId="5" fillId="0" borderId="83" xfId="0" applyNumberFormat="1" applyFont="1" applyFill="1" applyBorder="1" applyAlignment="1" applyProtection="1">
      <alignment vertical="center"/>
    </xf>
    <xf numFmtId="0" fontId="4" fillId="0" borderId="83" xfId="0" applyFont="1" applyFill="1" applyBorder="1" applyAlignment="1" applyProtection="1">
      <alignment horizontal="center" vertical="center"/>
    </xf>
    <xf numFmtId="9" fontId="4" fillId="0" borderId="83" xfId="0" applyNumberFormat="1" applyFont="1" applyFill="1" applyBorder="1" applyAlignment="1" applyProtection="1">
      <alignment vertical="center"/>
    </xf>
    <xf numFmtId="0" fontId="4" fillId="0" borderId="83" xfId="0" applyFont="1" applyFill="1" applyBorder="1" applyAlignment="1" applyProtection="1">
      <alignment horizontal="left" vertical="center"/>
    </xf>
    <xf numFmtId="195" fontId="5" fillId="0" borderId="83" xfId="0" applyNumberFormat="1" applyFont="1" applyFill="1" applyBorder="1" applyAlignment="1" applyProtection="1">
      <alignment vertical="center"/>
    </xf>
    <xf numFmtId="195" fontId="5" fillId="0" borderId="83" xfId="0" applyNumberFormat="1" applyFont="1" applyFill="1" applyBorder="1" applyAlignment="1" applyProtection="1">
      <alignment horizontal="left" vertical="center"/>
    </xf>
    <xf numFmtId="195" fontId="5" fillId="0" borderId="83" xfId="0" applyNumberFormat="1" applyFont="1" applyFill="1" applyBorder="1" applyAlignment="1" applyProtection="1">
      <alignment horizontal="center" vertical="center"/>
    </xf>
    <xf numFmtId="195" fontId="4" fillId="0" borderId="83" xfId="0" applyNumberFormat="1" applyFont="1" applyFill="1" applyBorder="1" applyAlignment="1" applyProtection="1">
      <alignment horizontal="left" vertical="center"/>
    </xf>
    <xf numFmtId="195" fontId="4" fillId="0" borderId="13" xfId="0" applyNumberFormat="1" applyFont="1" applyBorder="1" applyAlignment="1" applyProtection="1">
      <alignment vertical="center"/>
    </xf>
    <xf numFmtId="0" fontId="7" fillId="0" borderId="1" xfId="0" applyFont="1" applyBorder="1" applyAlignment="1" applyProtection="1">
      <alignment horizontal="left" vertical="center"/>
    </xf>
    <xf numFmtId="166" fontId="5" fillId="0" borderId="1" xfId="0" applyNumberFormat="1" applyFont="1" applyFill="1" applyBorder="1" applyAlignment="1" applyProtection="1">
      <alignment vertical="center"/>
    </xf>
    <xf numFmtId="166"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vertical="center"/>
    </xf>
    <xf numFmtId="0" fontId="5" fillId="0" borderId="18" xfId="0" applyFont="1" applyFill="1" applyBorder="1" applyAlignment="1" applyProtection="1">
      <alignment vertical="center"/>
    </xf>
    <xf numFmtId="1" fontId="15" fillId="0" borderId="2" xfId="0" applyNumberFormat="1" applyFont="1" applyBorder="1" applyAlignment="1">
      <alignment horizontal="left" vertical="center"/>
    </xf>
    <xf numFmtId="0" fontId="7" fillId="0" borderId="60" xfId="0" applyFont="1" applyBorder="1" applyAlignment="1">
      <alignment horizontal="right" vertical="center"/>
    </xf>
    <xf numFmtId="0" fontId="7" fillId="0" borderId="13" xfId="0" applyFont="1" applyBorder="1" applyAlignment="1">
      <alignment horizontal="right" vertical="center"/>
    </xf>
    <xf numFmtId="0" fontId="7" fillId="0" borderId="35" xfId="0" applyFont="1" applyBorder="1" applyAlignment="1">
      <alignment horizontal="right" vertical="center"/>
    </xf>
    <xf numFmtId="0" fontId="22" fillId="2" borderId="88" xfId="0" applyFont="1" applyFill="1" applyBorder="1" applyAlignment="1" applyProtection="1">
      <alignment vertical="center"/>
      <protection locked="0"/>
    </xf>
    <xf numFmtId="0" fontId="19" fillId="2" borderId="55" xfId="0" applyFont="1" applyFill="1" applyBorder="1" applyAlignment="1" applyProtection="1">
      <alignment horizontal="left" vertical="center"/>
      <protection locked="0"/>
    </xf>
    <xf numFmtId="0" fontId="17" fillId="0" borderId="34" xfId="0" applyFont="1" applyBorder="1" applyAlignment="1">
      <alignment horizontal="left" vertical="center"/>
    </xf>
    <xf numFmtId="0" fontId="70" fillId="0" borderId="60" xfId="0" applyFont="1" applyBorder="1" applyAlignment="1" applyProtection="1">
      <alignment horizontal="left" vertical="center"/>
    </xf>
    <xf numFmtId="0" fontId="15" fillId="0" borderId="13" xfId="0" applyFont="1" applyBorder="1" applyAlignment="1">
      <alignment horizontal="center" vertical="center"/>
    </xf>
    <xf numFmtId="0" fontId="47" fillId="0" borderId="13" xfId="0" applyFont="1" applyBorder="1" applyAlignment="1">
      <alignment vertical="center"/>
    </xf>
    <xf numFmtId="0" fontId="15" fillId="0" borderId="67" xfId="0" applyFont="1" applyBorder="1" applyAlignment="1">
      <alignment horizontal="center" vertical="center"/>
    </xf>
    <xf numFmtId="0" fontId="19" fillId="0" borderId="61" xfId="0" applyFont="1" applyBorder="1" applyAlignment="1">
      <alignment vertical="center"/>
    </xf>
    <xf numFmtId="0" fontId="18" fillId="0" borderId="44" xfId="0" applyFont="1" applyBorder="1" applyAlignment="1">
      <alignment vertical="center"/>
    </xf>
    <xf numFmtId="195" fontId="18" fillId="0" borderId="80" xfId="0" applyNumberFormat="1" applyFont="1" applyBorder="1" applyAlignment="1">
      <alignment vertical="center"/>
    </xf>
    <xf numFmtId="0" fontId="18" fillId="0" borderId="28" xfId="0" applyFont="1" applyBorder="1" applyAlignment="1">
      <alignment vertical="center"/>
    </xf>
    <xf numFmtId="0" fontId="19" fillId="0" borderId="46" xfId="0" applyFont="1" applyBorder="1" applyAlignment="1">
      <alignment vertical="center"/>
    </xf>
    <xf numFmtId="0" fontId="18" fillId="0" borderId="47" xfId="0" applyFont="1" applyBorder="1" applyAlignment="1">
      <alignment vertical="center"/>
    </xf>
    <xf numFmtId="195" fontId="18" fillId="0" borderId="48" xfId="0" applyNumberFormat="1" applyFont="1" applyBorder="1" applyAlignment="1">
      <alignment vertical="center"/>
    </xf>
    <xf numFmtId="195" fontId="18" fillId="0" borderId="28" xfId="0" applyNumberFormat="1" applyFont="1" applyBorder="1" applyAlignment="1">
      <alignment vertical="center"/>
    </xf>
    <xf numFmtId="195" fontId="24" fillId="0" borderId="33" xfId="1" applyNumberFormat="1" applyFont="1" applyBorder="1" applyAlignment="1" applyProtection="1">
      <alignment vertical="center"/>
    </xf>
    <xf numFmtId="0" fontId="15" fillId="0" borderId="91" xfId="0" applyFont="1" applyBorder="1" applyAlignment="1">
      <alignment vertical="center"/>
    </xf>
    <xf numFmtId="0" fontId="15" fillId="0" borderId="18" xfId="0" applyFont="1" applyBorder="1" applyAlignment="1">
      <alignment vertical="center"/>
    </xf>
    <xf numFmtId="0" fontId="19" fillId="0" borderId="18" xfId="0" applyFont="1" applyBorder="1" applyAlignment="1">
      <alignment horizontal="right" vertical="center"/>
    </xf>
    <xf numFmtId="195" fontId="24" fillId="0" borderId="93" xfId="1" applyNumberFormat="1" applyFont="1" applyBorder="1" applyAlignment="1" applyProtection="1">
      <alignment vertical="center"/>
    </xf>
    <xf numFmtId="0" fontId="22" fillId="2" borderId="94" xfId="0" applyFont="1" applyFill="1" applyBorder="1" applyAlignment="1" applyProtection="1">
      <alignment vertical="center"/>
      <protection locked="0"/>
    </xf>
    <xf numFmtId="0" fontId="22" fillId="2" borderId="95" xfId="0" applyFont="1" applyFill="1" applyBorder="1" applyAlignment="1" applyProtection="1">
      <alignment vertical="center"/>
      <protection locked="0"/>
    </xf>
    <xf numFmtId="0" fontId="22" fillId="2" borderId="96" xfId="0" applyFont="1" applyFill="1" applyBorder="1" applyAlignment="1" applyProtection="1">
      <alignment vertical="center"/>
      <protection locked="0"/>
    </xf>
    <xf numFmtId="0" fontId="22" fillId="2" borderId="97" xfId="0" applyFont="1" applyFill="1" applyBorder="1" applyAlignment="1" applyProtection="1">
      <alignment vertical="center"/>
      <protection locked="0"/>
    </xf>
    <xf numFmtId="44" fontId="22" fillId="2" borderId="97" xfId="1" applyFont="1" applyFill="1" applyBorder="1" applyAlignment="1" applyProtection="1">
      <alignment vertical="center"/>
      <protection locked="0"/>
    </xf>
    <xf numFmtId="0" fontId="22" fillId="2" borderId="72" xfId="0" applyFont="1" applyFill="1" applyBorder="1" applyAlignment="1" applyProtection="1">
      <alignment vertical="center"/>
      <protection locked="0"/>
    </xf>
    <xf numFmtId="0" fontId="5" fillId="2" borderId="36" xfId="0" applyFont="1" applyFill="1" applyBorder="1" applyAlignment="1" applyProtection="1">
      <alignment vertical="center"/>
      <protection locked="0"/>
    </xf>
    <xf numFmtId="0" fontId="7" fillId="0" borderId="91" xfId="0" applyFont="1" applyBorder="1" applyAlignment="1">
      <alignment horizontal="right" vertical="center"/>
    </xf>
    <xf numFmtId="0" fontId="7" fillId="0" borderId="18" xfId="0" applyFont="1" applyBorder="1" applyAlignment="1">
      <alignment horizontal="right" vertical="center"/>
    </xf>
    <xf numFmtId="44" fontId="7" fillId="0" borderId="18" xfId="1" applyFont="1" applyBorder="1" applyAlignment="1">
      <alignment horizontal="right" vertical="center"/>
    </xf>
    <xf numFmtId="0" fontId="19" fillId="0" borderId="28" xfId="0" applyFont="1" applyBorder="1" applyAlignment="1">
      <alignment horizontal="right" vertical="center"/>
    </xf>
    <xf numFmtId="0" fontId="22" fillId="0" borderId="13" xfId="0" applyFont="1" applyBorder="1" applyAlignment="1" applyProtection="1">
      <alignment vertical="center"/>
      <protection locked="0"/>
    </xf>
    <xf numFmtId="0" fontId="7" fillId="0" borderId="85" xfId="0" applyFont="1" applyBorder="1" applyAlignment="1">
      <alignment vertical="center"/>
    </xf>
    <xf numFmtId="0" fontId="15" fillId="0" borderId="83" xfId="0" applyFont="1" applyBorder="1" applyAlignment="1">
      <alignment vertical="center"/>
    </xf>
    <xf numFmtId="195" fontId="15" fillId="0" borderId="98" xfId="0" applyNumberFormat="1" applyFont="1" applyBorder="1" applyAlignment="1">
      <alignment vertical="center"/>
    </xf>
    <xf numFmtId="0" fontId="68" fillId="0" borderId="13" xfId="0" applyFont="1" applyBorder="1" applyAlignment="1">
      <alignment horizontal="left" vertical="center"/>
    </xf>
    <xf numFmtId="0" fontId="7" fillId="0" borderId="100" xfId="0" applyFont="1" applyBorder="1" applyAlignment="1" applyProtection="1">
      <alignment horizontal="center" vertical="center" wrapText="1"/>
    </xf>
    <xf numFmtId="49" fontId="7" fillId="0" borderId="101" xfId="0" applyNumberFormat="1" applyFont="1" applyFill="1" applyBorder="1" applyAlignment="1" applyProtection="1">
      <alignment horizontal="center" vertical="center" wrapText="1"/>
    </xf>
    <xf numFmtId="49" fontId="7" fillId="0" borderId="102" xfId="0" applyNumberFormat="1" applyFont="1" applyBorder="1" applyAlignment="1" applyProtection="1">
      <alignment vertical="center"/>
    </xf>
    <xf numFmtId="15" fontId="7" fillId="8" borderId="53" xfId="0" applyNumberFormat="1" applyFont="1" applyFill="1" applyBorder="1" applyAlignment="1" applyProtection="1">
      <alignment horizontal="center" vertical="center"/>
      <protection locked="0"/>
    </xf>
    <xf numFmtId="15" fontId="7" fillId="8" borderId="63" xfId="0" applyNumberFormat="1" applyFont="1" applyFill="1" applyBorder="1" applyAlignment="1" applyProtection="1">
      <alignment horizontal="center" vertical="center"/>
      <protection locked="0"/>
    </xf>
    <xf numFmtId="15" fontId="7" fillId="8" borderId="36" xfId="0" applyNumberFormat="1" applyFont="1" applyFill="1" applyBorder="1" applyAlignment="1" applyProtection="1">
      <alignment horizontal="center" vertical="center"/>
      <protection locked="0"/>
    </xf>
    <xf numFmtId="15" fontId="7" fillId="8" borderId="35" xfId="0" applyNumberFormat="1" applyFont="1" applyFill="1" applyBorder="1" applyAlignment="1" applyProtection="1">
      <alignment horizontal="center" vertical="center"/>
      <protection locked="0"/>
    </xf>
    <xf numFmtId="225" fontId="22" fillId="2" borderId="53" xfId="0" applyNumberFormat="1" applyFont="1" applyFill="1" applyBorder="1" applyAlignment="1" applyProtection="1">
      <alignment vertical="center"/>
      <protection locked="0"/>
    </xf>
    <xf numFmtId="225" fontId="22" fillId="2" borderId="57" xfId="0" applyNumberFormat="1" applyFont="1" applyFill="1" applyBorder="1" applyAlignment="1" applyProtection="1">
      <alignment vertical="center"/>
      <protection locked="0"/>
    </xf>
    <xf numFmtId="225" fontId="22" fillId="2" borderId="79" xfId="0" applyNumberFormat="1" applyFont="1" applyFill="1" applyBorder="1" applyAlignment="1" applyProtection="1">
      <alignment vertical="center"/>
      <protection locked="0"/>
    </xf>
    <xf numFmtId="225" fontId="22" fillId="2" borderId="20" xfId="0" applyNumberFormat="1" applyFont="1" applyFill="1" applyBorder="1" applyAlignment="1" applyProtection="1">
      <alignment vertical="center"/>
      <protection locked="0"/>
    </xf>
    <xf numFmtId="225" fontId="22" fillId="2" borderId="53" xfId="0" applyNumberFormat="1" applyFont="1" applyFill="1" applyBorder="1" applyAlignment="1" applyProtection="1">
      <alignment vertical="center" wrapText="1"/>
      <protection locked="0"/>
    </xf>
    <xf numFmtId="225" fontId="22" fillId="2" borderId="57" xfId="0" applyNumberFormat="1" applyFont="1" applyFill="1" applyBorder="1" applyAlignment="1" applyProtection="1">
      <alignment vertical="center" wrapText="1"/>
      <protection locked="0"/>
    </xf>
    <xf numFmtId="225" fontId="22" fillId="2" borderId="20" xfId="0" applyNumberFormat="1" applyFont="1" applyFill="1" applyBorder="1" applyAlignment="1" applyProtection="1">
      <alignment vertical="center" wrapText="1"/>
      <protection locked="0"/>
    </xf>
    <xf numFmtId="225" fontId="22" fillId="2" borderId="63" xfId="0" applyNumberFormat="1" applyFont="1" applyFill="1" applyBorder="1" applyAlignment="1" applyProtection="1">
      <alignment vertical="center"/>
      <protection locked="0"/>
    </xf>
    <xf numFmtId="225" fontId="22" fillId="2" borderId="97" xfId="0" applyNumberFormat="1" applyFont="1" applyFill="1" applyBorder="1" applyAlignment="1" applyProtection="1">
      <alignment vertical="center"/>
      <protection locked="0"/>
    </xf>
    <xf numFmtId="0" fontId="5" fillId="2" borderId="16"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4"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5" fontId="9" fillId="2" borderId="103" xfId="0" applyNumberFormat="1" applyFont="1" applyFill="1" applyBorder="1" applyAlignment="1" applyProtection="1">
      <alignment vertical="center"/>
      <protection locked="0"/>
    </xf>
    <xf numFmtId="0" fontId="5" fillId="2" borderId="103"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103" xfId="0" applyFont="1" applyFill="1" applyBorder="1" applyAlignment="1" applyProtection="1">
      <alignment vertical="center"/>
      <protection locked="0"/>
    </xf>
    <xf numFmtId="0" fontId="5" fillId="2" borderId="104" xfId="0" applyFont="1" applyFill="1" applyBorder="1" applyAlignment="1" applyProtection="1">
      <alignment vertical="center"/>
      <protection locked="0"/>
    </xf>
    <xf numFmtId="0" fontId="4" fillId="2" borderId="103"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protection locked="0"/>
    </xf>
    <xf numFmtId="0" fontId="4" fillId="2" borderId="10" xfId="0" applyFont="1" applyFill="1" applyBorder="1" applyAlignment="1" applyProtection="1">
      <alignment vertical="center"/>
      <protection locked="0"/>
    </xf>
    <xf numFmtId="0" fontId="5" fillId="2" borderId="15"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0" fillId="2" borderId="0" xfId="0" applyFill="1"/>
    <xf numFmtId="0" fontId="35" fillId="0" borderId="0" xfId="0" applyFont="1"/>
    <xf numFmtId="0" fontId="35" fillId="0" borderId="0" xfId="0" applyFont="1" applyAlignment="1">
      <alignment horizontal="center" vertical="top"/>
    </xf>
    <xf numFmtId="0" fontId="16" fillId="0" borderId="0" xfId="0" applyFont="1" applyFill="1"/>
    <xf numFmtId="3" fontId="29" fillId="0" borderId="0" xfId="14" applyNumberFormat="1" applyFont="1" applyFill="1" applyBorder="1" applyProtection="1"/>
    <xf numFmtId="208" fontId="22" fillId="0" borderId="105" xfId="0" applyNumberFormat="1" applyFont="1" applyBorder="1"/>
    <xf numFmtId="208" fontId="22" fillId="0" borderId="106" xfId="0" applyNumberFormat="1" applyFont="1" applyBorder="1"/>
    <xf numFmtId="193" fontId="22" fillId="0" borderId="107" xfId="16" applyNumberFormat="1" applyFont="1" applyBorder="1"/>
    <xf numFmtId="208" fontId="22" fillId="0" borderId="108" xfId="0" applyNumberFormat="1" applyFont="1" applyBorder="1"/>
    <xf numFmtId="208" fontId="22" fillId="0" borderId="5" xfId="0" applyNumberFormat="1" applyFont="1" applyBorder="1"/>
    <xf numFmtId="193" fontId="22" fillId="0" borderId="109" xfId="16" applyNumberFormat="1" applyFont="1" applyBorder="1"/>
    <xf numFmtId="0" fontId="4" fillId="0" borderId="10" xfId="0" applyFont="1" applyBorder="1"/>
    <xf numFmtId="0" fontId="69" fillId="5" borderId="16" xfId="0" applyFont="1" applyFill="1" applyBorder="1" applyAlignment="1" applyProtection="1">
      <alignment vertical="center"/>
    </xf>
    <xf numFmtId="0" fontId="56" fillId="5" borderId="2" xfId="0" applyFont="1" applyFill="1" applyBorder="1" applyAlignment="1" applyProtection="1">
      <alignment vertical="center"/>
    </xf>
    <xf numFmtId="0" fontId="56" fillId="5" borderId="34" xfId="0" applyFont="1" applyFill="1" applyBorder="1" applyAlignment="1" applyProtection="1">
      <alignment vertical="center"/>
    </xf>
    <xf numFmtId="0" fontId="7" fillId="0" borderId="70" xfId="0" applyFont="1" applyBorder="1" applyAlignment="1">
      <alignment horizontal="right" vertical="center"/>
    </xf>
    <xf numFmtId="0" fontId="25" fillId="0" borderId="68" xfId="0" applyFont="1" applyBorder="1" applyAlignment="1">
      <alignment horizontal="right" vertical="center"/>
    </xf>
    <xf numFmtId="0" fontId="7" fillId="0" borderId="37" xfId="0" applyFont="1" applyBorder="1" applyAlignment="1" applyProtection="1">
      <alignment horizontal="center" wrapText="1"/>
    </xf>
    <xf numFmtId="0" fontId="7" fillId="0" borderId="84" xfId="0" applyFont="1" applyBorder="1" applyAlignment="1" applyProtection="1">
      <alignment horizontal="center" wrapText="1"/>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7" fillId="10" borderId="111" xfId="0" applyFont="1" applyFill="1" applyBorder="1" applyAlignment="1" applyProtection="1">
      <alignment horizontal="center" vertical="center" wrapText="1"/>
    </xf>
    <xf numFmtId="0" fontId="7" fillId="10" borderId="112" xfId="0" applyFont="1" applyFill="1" applyBorder="1" applyAlignment="1" applyProtection="1">
      <alignment horizontal="center" vertical="center" wrapText="1"/>
    </xf>
    <xf numFmtId="0" fontId="55" fillId="0" borderId="0" xfId="0" applyFont="1" applyBorder="1" applyAlignment="1">
      <alignment horizontal="center" vertical="center" wrapText="1"/>
    </xf>
    <xf numFmtId="0" fontId="18" fillId="0" borderId="11" xfId="0" applyFont="1" applyBorder="1" applyAlignment="1">
      <alignment horizontal="right" vertical="center"/>
    </xf>
    <xf numFmtId="0" fontId="19" fillId="2" borderId="5" xfId="0" applyFont="1" applyFill="1" applyBorder="1" applyAlignment="1" applyProtection="1">
      <alignment vertical="center"/>
      <protection locked="0"/>
    </xf>
    <xf numFmtId="49" fontId="18" fillId="0" borderId="11" xfId="0" applyNumberFormat="1" applyFont="1" applyBorder="1" applyAlignment="1">
      <alignment horizontal="right" vertical="center"/>
    </xf>
    <xf numFmtId="0" fontId="77" fillId="0" borderId="36" xfId="0" applyFont="1" applyFill="1" applyBorder="1" applyAlignment="1" applyProtection="1">
      <alignment horizontal="right" vertical="center"/>
    </xf>
    <xf numFmtId="9" fontId="29" fillId="2" borderId="5" xfId="0" applyNumberFormat="1" applyFont="1" applyFill="1" applyBorder="1" applyAlignment="1" applyProtection="1">
      <alignment horizontal="center" vertical="center"/>
      <protection locked="0"/>
    </xf>
    <xf numFmtId="0" fontId="18" fillId="0" borderId="122" xfId="0" applyFont="1" applyFill="1" applyBorder="1" applyAlignment="1" applyProtection="1">
      <alignment horizontal="right" vertical="center"/>
    </xf>
    <xf numFmtId="0" fontId="47" fillId="0" borderId="23" xfId="0" applyFont="1" applyFill="1" applyBorder="1" applyAlignment="1" applyProtection="1">
      <alignment horizontal="right" vertical="center"/>
    </xf>
    <xf numFmtId="0" fontId="44" fillId="0" borderId="123" xfId="0" applyFont="1" applyBorder="1" applyAlignment="1" applyProtection="1">
      <alignment horizontal="right" vertical="center"/>
    </xf>
    <xf numFmtId="0" fontId="18" fillId="5" borderId="124" xfId="15" applyFont="1" applyFill="1" applyBorder="1" applyAlignment="1" applyProtection="1">
      <alignment horizontal="right" vertical="center"/>
    </xf>
    <xf numFmtId="0" fontId="4" fillId="0" borderId="125" xfId="0" applyFont="1" applyBorder="1" applyAlignment="1" applyProtection="1">
      <alignment horizontal="right" vertical="center"/>
    </xf>
    <xf numFmtId="0" fontId="18" fillId="0" borderId="22" xfId="15" applyFont="1" applyFill="1" applyBorder="1" applyAlignment="1" applyProtection="1">
      <alignment horizontal="right" vertical="center"/>
    </xf>
    <xf numFmtId="0" fontId="18" fillId="0" borderId="21" xfId="15" applyFont="1" applyFill="1" applyBorder="1" applyAlignment="1" applyProtection="1">
      <alignment horizontal="right" vertical="center"/>
    </xf>
    <xf numFmtId="0" fontId="18" fillId="0" borderId="22" xfId="15" applyFont="1" applyBorder="1" applyAlignment="1" applyProtection="1">
      <alignment horizontal="right" vertical="center"/>
    </xf>
    <xf numFmtId="0" fontId="18" fillId="0" borderId="21" xfId="15" applyFont="1" applyBorder="1" applyAlignment="1" applyProtection="1">
      <alignment horizontal="right" vertical="center"/>
    </xf>
    <xf numFmtId="0" fontId="18" fillId="5" borderId="126" xfId="15" applyFont="1" applyFill="1" applyBorder="1" applyAlignment="1" applyProtection="1">
      <alignment horizontal="right" vertical="center"/>
    </xf>
    <xf numFmtId="0" fontId="4" fillId="0" borderId="21" xfId="0" applyFont="1" applyFill="1" applyBorder="1" applyAlignment="1" applyProtection="1">
      <alignment horizontal="right" vertical="center"/>
    </xf>
    <xf numFmtId="0" fontId="18" fillId="0" borderId="23" xfId="15" applyFont="1" applyFill="1" applyBorder="1" applyAlignment="1" applyProtection="1">
      <alignment horizontal="right" vertical="center"/>
    </xf>
    <xf numFmtId="0" fontId="18" fillId="0" borderId="22" xfId="0" applyFont="1" applyFill="1" applyBorder="1" applyAlignment="1" applyProtection="1">
      <alignment horizontal="right" vertical="center"/>
    </xf>
    <xf numFmtId="0" fontId="18" fillId="0" borderId="23" xfId="0" applyFont="1" applyFill="1" applyBorder="1" applyAlignment="1" applyProtection="1">
      <alignment horizontal="right" vertical="center"/>
    </xf>
    <xf numFmtId="0" fontId="71" fillId="0" borderId="70" xfId="0" applyNumberFormat="1" applyFont="1" applyFill="1" applyBorder="1" applyAlignment="1" applyProtection="1">
      <alignment horizontal="right" vertical="center"/>
    </xf>
    <xf numFmtId="1" fontId="71" fillId="0" borderId="70" xfId="0" applyNumberFormat="1" applyFont="1" applyFill="1" applyBorder="1" applyAlignment="1" applyProtection="1">
      <alignment horizontal="right" vertical="center"/>
      <protection locked="0"/>
    </xf>
    <xf numFmtId="0" fontId="18" fillId="0" borderId="23" xfId="15" applyFont="1" applyBorder="1" applyAlignment="1" applyProtection="1">
      <alignment horizontal="right" vertical="center"/>
    </xf>
    <xf numFmtId="0" fontId="18" fillId="0" borderId="127" xfId="15" applyFont="1" applyFill="1" applyBorder="1" applyAlignment="1" applyProtection="1">
      <alignment horizontal="right" vertical="center"/>
    </xf>
    <xf numFmtId="0" fontId="4" fillId="0" borderId="103" xfId="0" applyFont="1" applyFill="1" applyBorder="1" applyAlignment="1" applyProtection="1">
      <alignment horizontal="right" vertical="center"/>
    </xf>
    <xf numFmtId="0" fontId="18" fillId="0" borderId="129" xfId="15" applyFont="1" applyFill="1" applyBorder="1" applyAlignment="1" applyProtection="1">
      <alignment horizontal="right" vertical="center"/>
    </xf>
    <xf numFmtId="0" fontId="18" fillId="0" borderId="116" xfId="15" applyFont="1" applyFill="1" applyBorder="1" applyAlignment="1" applyProtection="1">
      <alignment horizontal="right" vertical="center"/>
    </xf>
    <xf numFmtId="0" fontId="4" fillId="0" borderId="117" xfId="0" applyFont="1" applyFill="1" applyBorder="1" applyAlignment="1" applyProtection="1">
      <alignment horizontal="right" vertical="center"/>
    </xf>
    <xf numFmtId="0" fontId="18" fillId="0" borderId="118" xfId="15" applyFont="1" applyFill="1" applyBorder="1" applyAlignment="1" applyProtection="1">
      <alignment horizontal="right" vertical="center"/>
    </xf>
    <xf numFmtId="0" fontId="71" fillId="0" borderId="11" xfId="0" applyFont="1" applyFill="1" applyBorder="1" applyAlignment="1" applyProtection="1">
      <alignment horizontal="center" vertical="center"/>
      <protection locked="0"/>
    </xf>
    <xf numFmtId="44" fontId="4" fillId="2" borderId="110" xfId="0" applyNumberFormat="1" applyFont="1" applyFill="1" applyBorder="1" applyAlignment="1" applyProtection="1">
      <alignment horizontal="right" vertical="center"/>
      <protection locked="0"/>
    </xf>
    <xf numFmtId="44" fontId="4" fillId="0" borderId="63" xfId="0" applyNumberFormat="1" applyFont="1" applyFill="1" applyBorder="1" applyAlignment="1" applyProtection="1">
      <alignment horizontal="right" vertical="center"/>
    </xf>
    <xf numFmtId="44" fontId="4" fillId="2" borderId="62" xfId="0" applyNumberFormat="1" applyFont="1" applyFill="1" applyBorder="1" applyAlignment="1" applyProtection="1">
      <alignment horizontal="right" vertical="center"/>
      <protection locked="0"/>
    </xf>
    <xf numFmtId="44" fontId="4" fillId="0" borderId="5" xfId="0" applyNumberFormat="1" applyFont="1" applyFill="1" applyBorder="1" applyAlignment="1" applyProtection="1">
      <alignment horizontal="right" vertical="center"/>
    </xf>
    <xf numFmtId="44" fontId="4" fillId="2" borderId="9" xfId="0" applyNumberFormat="1" applyFont="1" applyFill="1" applyBorder="1" applyAlignment="1" applyProtection="1">
      <alignment horizontal="right" vertical="center"/>
      <protection locked="0"/>
    </xf>
    <xf numFmtId="44" fontId="4" fillId="0" borderId="6" xfId="0" applyNumberFormat="1" applyFont="1" applyFill="1" applyBorder="1" applyAlignment="1" applyProtection="1">
      <alignment horizontal="right" vertical="center"/>
    </xf>
    <xf numFmtId="44" fontId="7" fillId="11" borderId="130" xfId="0" applyNumberFormat="1" applyFont="1" applyFill="1" applyBorder="1" applyAlignment="1" applyProtection="1">
      <alignment horizontal="right" vertical="center"/>
    </xf>
    <xf numFmtId="44" fontId="7" fillId="0" borderId="131" xfId="0" applyNumberFormat="1" applyFont="1" applyFill="1" applyBorder="1" applyAlignment="1" applyProtection="1">
      <alignment horizontal="right" vertical="center"/>
    </xf>
    <xf numFmtId="0" fontId="7" fillId="3" borderId="132" xfId="0" applyFont="1" applyFill="1" applyBorder="1" applyAlignment="1" applyProtection="1">
      <alignment horizontal="center" vertical="center" wrapText="1"/>
    </xf>
    <xf numFmtId="0" fontId="27" fillId="2" borderId="133" xfId="0" applyFont="1" applyFill="1" applyBorder="1" applyAlignment="1" applyProtection="1">
      <alignment horizontal="center" vertical="center"/>
      <protection locked="0"/>
    </xf>
    <xf numFmtId="0" fontId="22" fillId="0" borderId="133" xfId="0" applyFont="1" applyBorder="1" applyAlignment="1" applyProtection="1">
      <alignment horizontal="left" vertical="center"/>
    </xf>
    <xf numFmtId="44" fontId="4" fillId="2" borderId="63" xfId="0" applyNumberFormat="1" applyFont="1" applyFill="1" applyBorder="1" applyAlignment="1" applyProtection="1">
      <alignment horizontal="right" vertical="center"/>
      <protection locked="0"/>
    </xf>
    <xf numFmtId="44" fontId="4" fillId="2" borderId="5" xfId="0" applyNumberFormat="1" applyFont="1" applyFill="1" applyBorder="1" applyAlignment="1" applyProtection="1">
      <alignment horizontal="right" vertical="center"/>
      <protection locked="0"/>
    </xf>
    <xf numFmtId="44" fontId="4" fillId="2" borderId="6" xfId="0" applyNumberFormat="1" applyFont="1" applyFill="1" applyBorder="1" applyAlignment="1" applyProtection="1">
      <alignment horizontal="right" vertical="center"/>
      <protection locked="0"/>
    </xf>
    <xf numFmtId="44" fontId="4" fillId="0" borderId="36" xfId="0" applyNumberFormat="1" applyFont="1" applyBorder="1" applyAlignment="1" applyProtection="1">
      <alignment horizontal="right" vertical="center"/>
    </xf>
    <xf numFmtId="44" fontId="7" fillId="2" borderId="62" xfId="0" applyNumberFormat="1" applyFont="1" applyFill="1" applyBorder="1" applyAlignment="1" applyProtection="1">
      <alignment horizontal="right" vertical="center"/>
      <protection locked="0"/>
    </xf>
    <xf numFmtId="44" fontId="4" fillId="0" borderId="70" xfId="0" applyNumberFormat="1" applyFont="1" applyBorder="1" applyAlignment="1" applyProtection="1">
      <alignment horizontal="right" vertical="center"/>
    </xf>
    <xf numFmtId="44" fontId="7" fillId="2" borderId="110" xfId="0" applyNumberFormat="1" applyFont="1" applyFill="1" applyBorder="1" applyAlignment="1" applyProtection="1">
      <alignment horizontal="right" vertical="center"/>
      <protection locked="0"/>
    </xf>
    <xf numFmtId="44" fontId="4" fillId="0" borderId="63" xfId="0" applyNumberFormat="1" applyFont="1" applyBorder="1" applyAlignment="1" applyProtection="1">
      <alignment horizontal="right" vertical="center"/>
    </xf>
    <xf numFmtId="44" fontId="4" fillId="0" borderId="120" xfId="0" applyNumberFormat="1" applyFont="1" applyBorder="1" applyAlignment="1" applyProtection="1">
      <alignment horizontal="right" vertical="center"/>
    </xf>
    <xf numFmtId="0" fontId="53" fillId="0" borderId="0" xfId="0" applyFont="1" applyBorder="1" applyAlignment="1" applyProtection="1">
      <alignment horizontal="left" vertical="center"/>
    </xf>
    <xf numFmtId="44" fontId="19" fillId="0" borderId="50" xfId="0" quotePrefix="1" applyNumberFormat="1" applyFont="1" applyBorder="1" applyAlignment="1" applyProtection="1">
      <alignment vertical="center"/>
    </xf>
    <xf numFmtId="44" fontId="4" fillId="0" borderId="34" xfId="0" applyNumberFormat="1" applyFont="1" applyFill="1" applyBorder="1" applyAlignment="1" applyProtection="1">
      <alignment vertical="center"/>
    </xf>
    <xf numFmtId="44" fontId="7" fillId="0" borderId="10" xfId="0" applyNumberFormat="1" applyFont="1" applyFill="1" applyBorder="1" applyAlignment="1" applyProtection="1">
      <alignment vertical="center"/>
    </xf>
    <xf numFmtId="44" fontId="4" fillId="0" borderId="10" xfId="0" applyNumberFormat="1" applyFont="1" applyFill="1" applyBorder="1" applyAlignment="1" applyProtection="1">
      <alignment vertical="center"/>
    </xf>
    <xf numFmtId="44" fontId="7" fillId="0" borderId="67" xfId="0" applyNumberFormat="1" applyFont="1" applyFill="1" applyBorder="1" applyAlignment="1" applyProtection="1">
      <alignment vertical="center"/>
    </xf>
    <xf numFmtId="44" fontId="7" fillId="0" borderId="17" xfId="0" applyNumberFormat="1" applyFont="1" applyFill="1" applyBorder="1" applyAlignment="1" applyProtection="1">
      <alignment vertical="center"/>
    </xf>
    <xf numFmtId="44" fontId="7" fillId="0" borderId="34" xfId="0" applyNumberFormat="1" applyFont="1" applyFill="1" applyBorder="1" applyAlignment="1" applyProtection="1">
      <alignment vertical="center"/>
    </xf>
    <xf numFmtId="44" fontId="5" fillId="0" borderId="10" xfId="0" applyNumberFormat="1" applyFont="1" applyFill="1" applyBorder="1" applyAlignment="1" applyProtection="1">
      <alignment vertical="center"/>
    </xf>
    <xf numFmtId="44" fontId="15" fillId="0" borderId="10" xfId="0" applyNumberFormat="1" applyFont="1" applyBorder="1" applyAlignment="1">
      <alignment vertical="center"/>
    </xf>
    <xf numFmtId="44" fontId="6" fillId="0" borderId="67" xfId="0" applyNumberFormat="1" applyFont="1" applyFill="1" applyBorder="1" applyAlignment="1" applyProtection="1">
      <alignment vertical="center"/>
    </xf>
    <xf numFmtId="44" fontId="5" fillId="0" borderId="134" xfId="0" applyNumberFormat="1" applyFont="1" applyFill="1" applyBorder="1" applyAlignment="1" applyProtection="1">
      <alignment vertical="center"/>
    </xf>
    <xf numFmtId="44" fontId="5" fillId="0" borderId="98" xfId="0" applyNumberFormat="1" applyFont="1" applyFill="1" applyBorder="1" applyAlignment="1" applyProtection="1">
      <alignment vertical="center"/>
    </xf>
    <xf numFmtId="44" fontId="6" fillId="0" borderId="17" xfId="0" applyNumberFormat="1" applyFont="1" applyFill="1" applyBorder="1" applyAlignment="1" applyProtection="1">
      <alignment vertical="center"/>
    </xf>
    <xf numFmtId="44" fontId="6" fillId="0" borderId="134" xfId="0" applyNumberFormat="1" applyFont="1" applyFill="1" applyBorder="1" applyAlignment="1" applyProtection="1">
      <alignment vertical="center"/>
    </xf>
    <xf numFmtId="44" fontId="48" fillId="0" borderId="135" xfId="0" applyNumberFormat="1" applyFont="1" applyFill="1" applyBorder="1" applyAlignment="1" applyProtection="1">
      <alignment horizontal="right" vertical="center"/>
    </xf>
    <xf numFmtId="44" fontId="5" fillId="0" borderId="67" xfId="0" applyNumberFormat="1" applyFont="1" applyFill="1" applyBorder="1" applyAlignment="1" applyProtection="1">
      <alignment vertical="center"/>
    </xf>
    <xf numFmtId="44" fontId="6" fillId="0" borderId="136" xfId="0" applyNumberFormat="1" applyFont="1" applyFill="1" applyBorder="1" applyAlignment="1" applyProtection="1">
      <alignment vertical="center"/>
    </xf>
    <xf numFmtId="44" fontId="4" fillId="0" borderId="10" xfId="0" applyNumberFormat="1" applyFont="1" applyBorder="1" applyAlignment="1" applyProtection="1">
      <alignment vertical="center"/>
    </xf>
    <xf numFmtId="44" fontId="7" fillId="0" borderId="136" xfId="0" applyNumberFormat="1" applyFont="1" applyBorder="1" applyAlignment="1" applyProtection="1">
      <alignment vertical="center"/>
    </xf>
    <xf numFmtId="44" fontId="28" fillId="0" borderId="10" xfId="0" applyNumberFormat="1" applyFont="1" applyFill="1" applyBorder="1" applyAlignment="1" applyProtection="1">
      <alignment vertical="center"/>
    </xf>
    <xf numFmtId="44" fontId="43" fillId="0" borderId="136" xfId="0" applyNumberFormat="1" applyFont="1" applyFill="1" applyBorder="1" applyAlignment="1" applyProtection="1">
      <alignment vertical="center"/>
    </xf>
    <xf numFmtId="44" fontId="5" fillId="0" borderId="34" xfId="0" applyNumberFormat="1" applyFont="1" applyFill="1" applyBorder="1" applyAlignment="1" applyProtection="1">
      <alignment vertical="center"/>
    </xf>
    <xf numFmtId="44" fontId="43" fillId="0" borderId="92" xfId="0" applyNumberFormat="1" applyFont="1" applyFill="1" applyBorder="1" applyAlignment="1" applyProtection="1">
      <alignment vertical="center"/>
    </xf>
    <xf numFmtId="0" fontId="29" fillId="0" borderId="0" xfId="0" applyFont="1" applyFill="1"/>
    <xf numFmtId="0" fontId="79" fillId="0" borderId="0" xfId="0" applyFont="1" applyFill="1"/>
    <xf numFmtId="0" fontId="25" fillId="0" borderId="105" xfId="0" applyFont="1" applyFill="1" applyBorder="1" applyAlignment="1"/>
    <xf numFmtId="0" fontId="25" fillId="0" borderId="106" xfId="0" applyFont="1" applyFill="1" applyBorder="1" applyAlignment="1"/>
    <xf numFmtId="0" fontId="25" fillId="0" borderId="106" xfId="0" applyFont="1" applyFill="1" applyBorder="1" applyAlignment="1" applyProtection="1">
      <alignment wrapText="1"/>
    </xf>
    <xf numFmtId="0" fontId="25" fillId="0" borderId="106" xfId="0" applyFont="1" applyFill="1" applyBorder="1" applyAlignment="1" applyProtection="1"/>
    <xf numFmtId="0" fontId="25" fillId="0" borderId="106" xfId="0" applyFont="1" applyFill="1" applyBorder="1" applyAlignment="1" applyProtection="1">
      <alignment horizontal="center" wrapText="1"/>
    </xf>
    <xf numFmtId="0" fontId="25" fillId="0" borderId="107" xfId="0" applyFont="1" applyFill="1" applyBorder="1" applyAlignment="1">
      <alignment horizontal="center"/>
    </xf>
    <xf numFmtId="0" fontId="28" fillId="0" borderId="108" xfId="0" applyFont="1" applyFill="1" applyBorder="1" applyAlignment="1">
      <alignment vertical="center"/>
    </xf>
    <xf numFmtId="0" fontId="28" fillId="0" borderId="5" xfId="0" applyFont="1" applyBorder="1"/>
    <xf numFmtId="9" fontId="28" fillId="0" borderId="5" xfId="16" applyFont="1" applyFill="1" applyBorder="1" applyAlignment="1">
      <alignment horizontal="center" vertical="center" wrapText="1"/>
    </xf>
    <xf numFmtId="0" fontId="28" fillId="0" borderId="5" xfId="0" applyFont="1" applyFill="1" applyBorder="1" applyAlignment="1">
      <alignment vertical="center"/>
    </xf>
    <xf numFmtId="9" fontId="28" fillId="0" borderId="5" xfId="16" applyFont="1" applyFill="1" applyBorder="1" applyAlignment="1">
      <alignment vertical="center"/>
    </xf>
    <xf numFmtId="10" fontId="28" fillId="0" borderId="109" xfId="0" applyNumberFormat="1" applyFont="1" applyFill="1" applyBorder="1" applyAlignment="1">
      <alignment vertical="center"/>
    </xf>
    <xf numFmtId="0" fontId="28" fillId="0" borderId="137" xfId="0" applyFont="1" applyFill="1" applyBorder="1" applyAlignment="1">
      <alignment vertical="center"/>
    </xf>
    <xf numFmtId="0" fontId="28" fillId="0" borderId="82" xfId="0" applyFont="1" applyBorder="1"/>
    <xf numFmtId="9" fontId="28" fillId="0" borderId="82" xfId="16" applyFont="1" applyFill="1" applyBorder="1" applyAlignment="1">
      <alignment horizontal="center" vertical="center" wrapText="1"/>
    </xf>
    <xf numFmtId="0" fontId="28" fillId="0" borderId="82" xfId="0" applyFont="1" applyFill="1" applyBorder="1" applyAlignment="1">
      <alignment vertical="center"/>
    </xf>
    <xf numFmtId="9" fontId="28" fillId="0" borderId="82" xfId="16" applyFont="1" applyFill="1" applyBorder="1" applyAlignment="1">
      <alignment vertical="center"/>
    </xf>
    <xf numFmtId="10" fontId="28" fillId="0" borderId="138" xfId="0" applyNumberFormat="1" applyFont="1" applyFill="1" applyBorder="1" applyAlignment="1">
      <alignment vertical="center"/>
    </xf>
    <xf numFmtId="0" fontId="28" fillId="0" borderId="5" xfId="0" applyFont="1" applyFill="1" applyBorder="1"/>
    <xf numFmtId="9" fontId="28" fillId="0" borderId="5" xfId="16" applyFont="1" applyBorder="1"/>
    <xf numFmtId="9" fontId="28" fillId="0" borderId="5" xfId="0" applyNumberFormat="1" applyFont="1" applyBorder="1"/>
    <xf numFmtId="0" fontId="18" fillId="0" borderId="25" xfId="15" applyFont="1" applyFill="1" applyBorder="1" applyAlignment="1" applyProtection="1">
      <alignment horizontal="left" vertical="center"/>
    </xf>
    <xf numFmtId="0" fontId="18" fillId="0" borderId="139" xfId="15" applyFont="1" applyFill="1" applyBorder="1" applyAlignment="1" applyProtection="1">
      <alignment horizontal="right" vertical="center"/>
    </xf>
    <xf numFmtId="193" fontId="4" fillId="0" borderId="0" xfId="16" applyNumberFormat="1" applyFont="1" applyFill="1" applyBorder="1" applyAlignment="1" applyProtection="1">
      <alignment vertical="center"/>
    </xf>
    <xf numFmtId="44" fontId="22" fillId="2" borderId="76" xfId="0" applyNumberFormat="1" applyFont="1" applyFill="1" applyBorder="1" applyAlignment="1" applyProtection="1">
      <alignment vertical="center"/>
      <protection locked="0"/>
    </xf>
    <xf numFmtId="44" fontId="4" fillId="0" borderId="76" xfId="0" applyNumberFormat="1" applyFont="1" applyBorder="1" applyAlignment="1" applyProtection="1">
      <alignment vertical="center"/>
    </xf>
    <xf numFmtId="44" fontId="4" fillId="0" borderId="77" xfId="0" applyNumberFormat="1" applyFont="1" applyBorder="1" applyAlignment="1" applyProtection="1">
      <alignment vertical="center"/>
    </xf>
    <xf numFmtId="44" fontId="7" fillId="0" borderId="43" xfId="0" applyNumberFormat="1" applyFont="1" applyBorder="1" applyAlignment="1" applyProtection="1">
      <alignment vertical="center"/>
    </xf>
    <xf numFmtId="44" fontId="7" fillId="0" borderId="99" xfId="0" applyNumberFormat="1" applyFont="1" applyBorder="1" applyAlignment="1" applyProtection="1">
      <alignment vertical="center"/>
    </xf>
    <xf numFmtId="44" fontId="22" fillId="0" borderId="132" xfId="0" applyNumberFormat="1" applyFont="1" applyFill="1" applyBorder="1" applyAlignment="1" applyProtection="1">
      <alignment vertical="center"/>
    </xf>
    <xf numFmtId="44" fontId="4" fillId="0" borderId="132" xfId="0" applyNumberFormat="1" applyFont="1" applyFill="1" applyBorder="1" applyAlignment="1" applyProtection="1">
      <alignment vertical="center"/>
    </xf>
    <xf numFmtId="44" fontId="22" fillId="2" borderId="140" xfId="0" applyNumberFormat="1" applyFont="1" applyFill="1" applyBorder="1" applyAlignment="1" applyProtection="1">
      <alignment vertical="center"/>
      <protection locked="0"/>
    </xf>
    <xf numFmtId="44" fontId="4" fillId="0" borderId="140" xfId="0" applyNumberFormat="1" applyFont="1" applyBorder="1" applyAlignment="1" applyProtection="1">
      <alignment vertical="center"/>
    </xf>
    <xf numFmtId="0" fontId="33" fillId="12" borderId="61" xfId="0" applyFont="1" applyFill="1" applyBorder="1" applyAlignment="1" applyProtection="1">
      <alignment vertical="center"/>
    </xf>
    <xf numFmtId="0" fontId="5" fillId="12" borderId="0" xfId="0" applyFont="1" applyFill="1" applyBorder="1" applyAlignment="1" applyProtection="1">
      <alignment vertical="center"/>
    </xf>
    <xf numFmtId="0" fontId="33" fillId="12" borderId="15" xfId="0" applyFont="1" applyFill="1" applyBorder="1" applyAlignment="1" applyProtection="1">
      <alignment vertical="center"/>
    </xf>
    <xf numFmtId="0" fontId="5" fillId="12" borderId="4" xfId="0" applyFont="1" applyFill="1" applyBorder="1" applyAlignment="1" applyProtection="1">
      <alignment vertical="center"/>
    </xf>
    <xf numFmtId="44" fontId="5" fillId="12" borderId="17" xfId="0" applyNumberFormat="1" applyFont="1" applyFill="1" applyBorder="1" applyAlignment="1" applyProtection="1">
      <alignment vertical="center"/>
    </xf>
    <xf numFmtId="14" fontId="18" fillId="2" borderId="24" xfId="0" applyNumberFormat="1" applyFont="1" applyFill="1" applyBorder="1" applyAlignment="1" applyProtection="1">
      <alignment vertical="center"/>
      <protection locked="0"/>
    </xf>
    <xf numFmtId="0" fontId="34" fillId="3" borderId="29" xfId="0" applyFont="1" applyFill="1" applyBorder="1" applyAlignment="1" applyProtection="1">
      <alignment horizontal="left" vertical="center" wrapText="1"/>
    </xf>
    <xf numFmtId="0" fontId="15" fillId="0" borderId="28" xfId="0" applyFont="1" applyBorder="1" applyAlignment="1" applyProtection="1">
      <alignment horizontal="left" vertical="center" wrapText="1"/>
    </xf>
    <xf numFmtId="0" fontId="15" fillId="0" borderId="28" xfId="0" applyFont="1" applyBorder="1" applyAlignment="1">
      <alignment vertical="center" wrapText="1"/>
    </xf>
    <xf numFmtId="0" fontId="15" fillId="0" borderId="100" xfId="0" applyFont="1" applyBorder="1" applyAlignment="1">
      <alignment vertical="center" wrapText="1"/>
    </xf>
    <xf numFmtId="0" fontId="4" fillId="9" borderId="85" xfId="0" applyFont="1" applyFill="1" applyBorder="1" applyAlignment="1" applyProtection="1">
      <alignment horizontal="left" vertical="center" wrapText="1"/>
    </xf>
    <xf numFmtId="0" fontId="4" fillId="9" borderId="83" xfId="0" applyFont="1" applyFill="1" applyBorder="1" applyAlignment="1" applyProtection="1">
      <alignment horizontal="left" vertical="center" wrapText="1"/>
    </xf>
    <xf numFmtId="0" fontId="4" fillId="0" borderId="49" xfId="0" applyFont="1" applyFill="1" applyBorder="1" applyAlignment="1" applyProtection="1">
      <alignment horizontal="left" vertical="center" wrapText="1"/>
    </xf>
    <xf numFmtId="0" fontId="4" fillId="0" borderId="32" xfId="0" applyFont="1" applyBorder="1" applyAlignment="1" applyProtection="1">
      <alignment horizontal="left" vertical="center" wrapText="1"/>
    </xf>
    <xf numFmtId="0" fontId="4" fillId="0" borderId="70" xfId="0" applyFont="1" applyBorder="1" applyAlignment="1" applyProtection="1">
      <alignment horizontal="left" vertical="center" wrapText="1"/>
    </xf>
    <xf numFmtId="0" fontId="10" fillId="0" borderId="32" xfId="0" applyFont="1" applyBorder="1" applyAlignment="1">
      <alignment vertical="center"/>
    </xf>
    <xf numFmtId="0" fontId="4" fillId="0" borderId="32" xfId="0" applyFont="1" applyBorder="1" applyAlignment="1" applyProtection="1">
      <alignment horizontal="left" vertical="center"/>
    </xf>
    <xf numFmtId="0" fontId="4" fillId="0" borderId="70" xfId="0" applyFont="1" applyBorder="1" applyAlignment="1" applyProtection="1">
      <alignment horizontal="left" vertical="center"/>
    </xf>
    <xf numFmtId="0" fontId="34" fillId="3" borderId="114" xfId="0" applyFont="1" applyFill="1" applyBorder="1" applyAlignment="1" applyProtection="1">
      <alignment horizontal="center" vertical="center" wrapText="1"/>
    </xf>
    <xf numFmtId="0" fontId="32" fillId="3" borderId="115" xfId="0" applyFont="1" applyFill="1" applyBorder="1" applyAlignment="1" applyProtection="1">
      <alignment horizontal="center" vertical="center" wrapText="1"/>
    </xf>
    <xf numFmtId="0" fontId="32" fillId="3" borderId="101" xfId="0" applyFont="1" applyFill="1" applyBorder="1" applyAlignment="1" applyProtection="1">
      <alignment horizontal="center" vertical="center" wrapText="1"/>
    </xf>
    <xf numFmtId="0" fontId="18" fillId="0" borderId="116" xfId="0" applyFont="1" applyBorder="1" applyAlignment="1">
      <alignment horizontal="right" vertical="center"/>
    </xf>
    <xf numFmtId="0" fontId="0" fillId="0" borderId="117" xfId="0" applyBorder="1" applyAlignment="1">
      <alignment horizontal="right" vertical="center"/>
    </xf>
    <xf numFmtId="0" fontId="0" fillId="0" borderId="118" xfId="0" applyBorder="1" applyAlignment="1">
      <alignment horizontal="right" vertical="center"/>
    </xf>
    <xf numFmtId="0" fontId="7" fillId="11" borderId="121" xfId="0" applyFont="1" applyFill="1" applyBorder="1" applyAlignment="1" applyProtection="1">
      <alignment horizontal="left" vertical="center" wrapText="1"/>
    </xf>
    <xf numFmtId="0" fontId="4" fillId="11" borderId="119" xfId="0" applyFont="1" applyFill="1" applyBorder="1" applyAlignment="1" applyProtection="1">
      <alignment horizontal="left" vertical="center"/>
    </xf>
    <xf numFmtId="0" fontId="4" fillId="11" borderId="120" xfId="0" applyFont="1" applyFill="1" applyBorder="1" applyAlignment="1" applyProtection="1">
      <alignment horizontal="left" vertical="center"/>
    </xf>
    <xf numFmtId="0" fontId="10" fillId="0" borderId="24" xfId="0" applyFont="1" applyFill="1" applyBorder="1" applyAlignment="1">
      <alignment vertical="top" wrapText="1"/>
    </xf>
    <xf numFmtId="0" fontId="0" fillId="0" borderId="32" xfId="0" applyBorder="1" applyAlignment="1">
      <alignment vertical="top" wrapText="1"/>
    </xf>
    <xf numFmtId="0" fontId="4" fillId="0" borderId="41"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5" xfId="0" applyFont="1" applyBorder="1" applyAlignment="1">
      <alignment horizontal="left" vertical="center" wrapText="1"/>
    </xf>
    <xf numFmtId="0" fontId="4" fillId="11" borderId="119" xfId="0" applyFont="1" applyFill="1" applyBorder="1" applyAlignment="1" applyProtection="1">
      <alignment horizontal="left" vertical="center" wrapText="1"/>
    </xf>
    <xf numFmtId="0" fontId="15" fillId="11" borderId="119" xfId="0" applyFont="1" applyFill="1" applyBorder="1" applyAlignment="1">
      <alignment horizontal="left" vertical="center" wrapText="1"/>
    </xf>
    <xf numFmtId="0" fontId="15" fillId="11" borderId="120" xfId="0" applyFont="1" applyFill="1" applyBorder="1" applyAlignment="1">
      <alignment horizontal="left" vertical="center" wrapText="1"/>
    </xf>
    <xf numFmtId="0" fontId="4"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0"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applyBorder="1" applyAlignment="1" applyProtection="1">
      <alignment horizontal="left" vertical="center"/>
    </xf>
    <xf numFmtId="0" fontId="15" fillId="0" borderId="0" xfId="0" applyFont="1" applyBorder="1" applyAlignment="1">
      <alignment horizontal="left" vertical="center"/>
    </xf>
    <xf numFmtId="0" fontId="15" fillId="0" borderId="36" xfId="0" applyFont="1" applyBorder="1" applyAlignment="1">
      <alignment horizontal="left" vertical="center"/>
    </xf>
    <xf numFmtId="0" fontId="29" fillId="0" borderId="29" xfId="0" applyFont="1" applyBorder="1" applyAlignment="1">
      <alignment horizontal="left" vertical="center" wrapText="1"/>
    </xf>
    <xf numFmtId="0" fontId="17" fillId="0" borderId="28" xfId="0" applyFont="1" applyBorder="1" applyAlignment="1">
      <alignment vertical="center"/>
    </xf>
    <xf numFmtId="0" fontId="15" fillId="0" borderId="32" xfId="0" applyFont="1" applyBorder="1" applyAlignment="1">
      <alignment horizontal="left" vertical="center" wrapText="1"/>
    </xf>
    <xf numFmtId="0" fontId="15" fillId="0" borderId="70" xfId="0" applyFont="1" applyBorder="1" applyAlignment="1">
      <alignment horizontal="left" vertical="center" wrapText="1"/>
    </xf>
    <xf numFmtId="0" fontId="41" fillId="0" borderId="7" xfId="0" applyFont="1" applyFill="1" applyBorder="1" applyAlignment="1" applyProtection="1">
      <alignment horizontal="left" vertical="center" wrapText="1"/>
    </xf>
    <xf numFmtId="0" fontId="57" fillId="0" borderId="12" xfId="0" applyFont="1" applyBorder="1" applyAlignment="1">
      <alignment horizontal="left" vertical="center"/>
    </xf>
    <xf numFmtId="0" fontId="15" fillId="0" borderId="134" xfId="0" applyFont="1" applyBorder="1" applyAlignment="1">
      <alignment vertical="center"/>
    </xf>
    <xf numFmtId="0" fontId="41" fillId="5" borderId="2" xfId="0" applyFont="1" applyFill="1" applyBorder="1" applyAlignment="1" applyProtection="1">
      <alignment horizontal="center" vertical="center"/>
    </xf>
    <xf numFmtId="0" fontId="56" fillId="0" borderId="2" xfId="0" applyFont="1" applyBorder="1" applyAlignment="1" applyProtection="1">
      <alignment horizontal="center" vertical="center"/>
    </xf>
    <xf numFmtId="0" fontId="78" fillId="0" borderId="24" xfId="0" applyFont="1" applyFill="1" applyBorder="1" applyAlignment="1" applyProtection="1">
      <alignment horizontal="right" vertical="center"/>
    </xf>
    <xf numFmtId="0" fontId="78" fillId="0" borderId="70" xfId="0" applyFont="1" applyBorder="1" applyAlignment="1" applyProtection="1">
      <alignment horizontal="right" vertical="center"/>
    </xf>
    <xf numFmtId="0" fontId="39" fillId="0" borderId="91" xfId="0" applyFont="1" applyFill="1" applyBorder="1" applyAlignment="1" applyProtection="1">
      <alignment horizontal="center" vertical="center"/>
    </xf>
    <xf numFmtId="0" fontId="66" fillId="0" borderId="18" xfId="0" applyFont="1" applyBorder="1" applyAlignment="1" applyProtection="1">
      <alignment horizontal="center"/>
    </xf>
    <xf numFmtId="0" fontId="67" fillId="0" borderId="128" xfId="0" applyFont="1" applyBorder="1" applyAlignment="1" applyProtection="1">
      <alignment horizontal="center"/>
    </xf>
    <xf numFmtId="0" fontId="41" fillId="5" borderId="4" xfId="0" applyFont="1" applyFill="1" applyBorder="1" applyAlignment="1" applyProtection="1">
      <alignment horizontal="center" vertical="center"/>
    </xf>
    <xf numFmtId="0" fontId="15" fillId="0" borderId="4" xfId="0" applyFont="1" applyBorder="1" applyAlignment="1">
      <alignment horizontal="center" vertical="center"/>
    </xf>
    <xf numFmtId="0" fontId="19" fillId="2" borderId="113" xfId="0" applyFont="1" applyFill="1" applyBorder="1" applyAlignment="1" applyProtection="1">
      <alignment vertical="center"/>
      <protection locked="0"/>
    </xf>
    <xf numFmtId="0" fontId="18" fillId="2" borderId="1" xfId="0" applyFont="1" applyFill="1" applyBorder="1" applyAlignment="1" applyProtection="1">
      <alignment vertical="center"/>
      <protection locked="0"/>
    </xf>
    <xf numFmtId="0" fontId="19" fillId="2" borderId="24" xfId="0" applyFont="1" applyFill="1" applyBorder="1" applyAlignment="1" applyProtection="1">
      <alignment vertical="center"/>
      <protection locked="0"/>
    </xf>
    <xf numFmtId="0" fontId="18" fillId="2" borderId="32" xfId="0" applyFont="1" applyFill="1" applyBorder="1" applyAlignment="1" applyProtection="1">
      <alignment vertical="center"/>
      <protection locked="0"/>
    </xf>
    <xf numFmtId="0" fontId="19" fillId="2" borderId="20" xfId="0" applyFont="1" applyFill="1" applyBorder="1" applyAlignment="1" applyProtection="1">
      <alignment vertical="center"/>
      <protection locked="0"/>
    </xf>
    <xf numFmtId="0" fontId="18" fillId="2" borderId="70" xfId="0" applyFont="1" applyFill="1" applyBorder="1" applyAlignment="1" applyProtection="1">
      <alignment vertical="center"/>
      <protection locked="0"/>
    </xf>
    <xf numFmtId="0" fontId="19" fillId="2" borderId="141" xfId="0" applyFont="1" applyFill="1" applyBorder="1" applyAlignment="1" applyProtection="1">
      <alignment vertical="center"/>
      <protection locked="0"/>
    </xf>
    <xf numFmtId="0" fontId="0" fillId="0" borderId="47" xfId="0" applyBorder="1" applyAlignment="1" applyProtection="1">
      <alignment vertical="center"/>
      <protection locked="0"/>
    </xf>
    <xf numFmtId="0" fontId="0" fillId="0" borderId="102" xfId="0" applyBorder="1" applyAlignment="1" applyProtection="1">
      <alignment vertical="center"/>
      <protection locked="0"/>
    </xf>
    <xf numFmtId="0" fontId="4" fillId="0" borderId="7" xfId="0" applyFont="1" applyFill="1" applyBorder="1" applyAlignment="1" applyProtection="1">
      <alignment horizontal="left" vertical="center" wrapText="1"/>
    </xf>
    <xf numFmtId="0" fontId="4" fillId="0" borderId="12" xfId="0" applyFont="1" applyBorder="1" applyAlignment="1" applyProtection="1">
      <alignment horizontal="left" vertical="center"/>
    </xf>
    <xf numFmtId="0" fontId="4" fillId="0" borderId="142" xfId="0" applyFont="1" applyBorder="1" applyAlignment="1" applyProtection="1">
      <alignment horizontal="left" vertical="center"/>
    </xf>
    <xf numFmtId="0" fontId="4" fillId="0" borderId="36" xfId="0" applyFont="1" applyBorder="1" applyAlignment="1" applyProtection="1">
      <alignment horizontal="left" vertical="center" wrapText="1"/>
    </xf>
    <xf numFmtId="9" fontId="4" fillId="0" borderId="3" xfId="0" applyNumberFormat="1" applyFont="1" applyFill="1" applyBorder="1" applyAlignment="1" applyProtection="1">
      <alignment vertical="center" wrapText="1"/>
    </xf>
    <xf numFmtId="0" fontId="15" fillId="0" borderId="0" xfId="0" applyFont="1" applyBorder="1" applyAlignment="1">
      <alignment vertical="center" wrapText="1"/>
    </xf>
    <xf numFmtId="0" fontId="15" fillId="0" borderId="3" xfId="0" applyFont="1" applyBorder="1" applyAlignment="1">
      <alignment vertical="center" wrapText="1"/>
    </xf>
    <xf numFmtId="0" fontId="37" fillId="0" borderId="4" xfId="0" applyNumberFormat="1" applyFont="1" applyBorder="1" applyAlignment="1">
      <alignment horizontal="left" vertical="center"/>
    </xf>
    <xf numFmtId="0" fontId="15" fillId="0" borderId="4" xfId="0" applyFont="1" applyBorder="1" applyAlignment="1">
      <alignment horizontal="left" vertical="center"/>
    </xf>
    <xf numFmtId="0" fontId="19" fillId="0" borderId="16" xfId="0" applyFont="1" applyBorder="1" applyAlignment="1" applyProtection="1">
      <alignment horizontal="left" vertical="center"/>
    </xf>
    <xf numFmtId="0" fontId="17" fillId="0" borderId="2" xfId="0" applyFont="1" applyBorder="1" applyAlignment="1">
      <alignment horizontal="left" vertical="center"/>
    </xf>
    <xf numFmtId="0" fontId="52" fillId="0" borderId="2" xfId="13" applyNumberFormat="1" applyFont="1" applyFill="1" applyBorder="1" applyAlignment="1" applyProtection="1">
      <alignment horizontal="left" vertical="center"/>
      <protection hidden="1"/>
    </xf>
    <xf numFmtId="0" fontId="7" fillId="0" borderId="3" xfId="15" applyFont="1" applyFill="1" applyBorder="1" applyAlignment="1" applyProtection="1">
      <alignment horizontal="left" vertical="center"/>
    </xf>
    <xf numFmtId="0" fontId="17" fillId="0" borderId="0" xfId="0" applyFont="1" applyBorder="1" applyAlignment="1">
      <alignment vertical="center"/>
    </xf>
    <xf numFmtId="0" fontId="37" fillId="0" borderId="0" xfId="0" applyNumberFormat="1" applyFont="1" applyBorder="1" applyAlignment="1">
      <alignment horizontal="left" vertical="center"/>
    </xf>
    <xf numFmtId="0" fontId="31" fillId="0" borderId="4" xfId="0" applyFont="1" applyBorder="1" applyAlignment="1" applyProtection="1">
      <alignment vertical="center"/>
    </xf>
    <xf numFmtId="0" fontId="15" fillId="0" borderId="4" xfId="0" applyFont="1" applyBorder="1" applyAlignment="1">
      <alignment vertical="center"/>
    </xf>
    <xf numFmtId="1" fontId="38" fillId="0" borderId="0" xfId="0" applyNumberFormat="1" applyFont="1" applyBorder="1" applyAlignment="1" applyProtection="1">
      <alignment horizontal="left" vertical="center"/>
    </xf>
    <xf numFmtId="1" fontId="15" fillId="0" borderId="0" xfId="0" applyNumberFormat="1" applyFont="1" applyBorder="1" applyAlignment="1">
      <alignment vertical="center"/>
    </xf>
    <xf numFmtId="0" fontId="37" fillId="0" borderId="0" xfId="0" applyNumberFormat="1" applyFont="1" applyBorder="1" applyAlignment="1" applyProtection="1">
      <alignment horizontal="left" vertical="center"/>
    </xf>
    <xf numFmtId="0" fontId="15" fillId="0" borderId="2" xfId="0" applyFont="1" applyBorder="1" applyAlignment="1">
      <alignment horizontal="left" vertical="center"/>
    </xf>
    <xf numFmtId="0" fontId="15" fillId="0" borderId="34" xfId="0" applyFont="1" applyBorder="1" applyAlignment="1">
      <alignment vertical="center"/>
    </xf>
    <xf numFmtId="0" fontId="37" fillId="0" borderId="0" xfId="0" applyFont="1" applyBorder="1" applyAlignment="1" applyProtection="1">
      <alignment horizontal="left" vertical="center"/>
    </xf>
    <xf numFmtId="0" fontId="15" fillId="0" borderId="0" xfId="0" applyFont="1" applyBorder="1" applyAlignment="1">
      <alignment vertical="center"/>
    </xf>
    <xf numFmtId="0" fontId="4" fillId="0" borderId="0" xfId="0" applyFont="1" applyBorder="1" applyAlignment="1">
      <alignment horizontal="left" vertical="center"/>
    </xf>
    <xf numFmtId="0" fontId="15" fillId="0" borderId="3" xfId="0" applyFont="1" applyBorder="1" applyAlignment="1">
      <alignment horizontal="left" vertical="center"/>
    </xf>
    <xf numFmtId="9" fontId="5" fillId="0" borderId="3" xfId="0" applyNumberFormat="1" applyFont="1" applyFill="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3" xfId="0" applyFont="1" applyBorder="1" applyAlignment="1">
      <alignment vertical="center"/>
    </xf>
    <xf numFmtId="9" fontId="4" fillId="0" borderId="3" xfId="0" applyNumberFormat="1" applyFont="1" applyFill="1" applyBorder="1" applyAlignment="1" applyProtection="1">
      <alignment vertical="center"/>
    </xf>
    <xf numFmtId="0" fontId="19" fillId="0" borderId="16" xfId="0" applyFont="1" applyBorder="1" applyAlignment="1" applyProtection="1">
      <alignment vertical="center" wrapText="1"/>
    </xf>
    <xf numFmtId="0" fontId="15" fillId="0" borderId="2" xfId="0" applyFont="1" applyBorder="1" applyAlignment="1">
      <alignment vertical="center" wrapText="1"/>
    </xf>
    <xf numFmtId="9" fontId="5" fillId="0" borderId="2" xfId="0" applyNumberFormat="1" applyFont="1" applyFill="1" applyBorder="1" applyAlignment="1" applyProtection="1">
      <alignment vertical="center"/>
    </xf>
    <xf numFmtId="0" fontId="15" fillId="0" borderId="2" xfId="0" applyFont="1" applyBorder="1" applyAlignment="1">
      <alignment vertical="center"/>
    </xf>
    <xf numFmtId="166" fontId="29" fillId="0" borderId="1" xfId="0" applyNumberFormat="1" applyFont="1" applyFill="1" applyBorder="1" applyAlignment="1" applyProtection="1">
      <alignment horizontal="right" vertical="center"/>
    </xf>
    <xf numFmtId="0" fontId="29" fillId="0" borderId="1" xfId="0" applyFont="1" applyBorder="1" applyAlignment="1" applyProtection="1">
      <alignment horizontal="right" vertical="center"/>
    </xf>
    <xf numFmtId="0" fontId="17" fillId="0" borderId="1" xfId="0" applyFont="1" applyBorder="1" applyAlignment="1">
      <alignment vertical="center"/>
    </xf>
    <xf numFmtId="0" fontId="37" fillId="0" borderId="0" xfId="0" quotePrefix="1" applyFont="1" applyFill="1" applyBorder="1" applyAlignment="1" applyProtection="1">
      <alignment horizontal="left" vertical="center"/>
    </xf>
    <xf numFmtId="0" fontId="37" fillId="0" borderId="0" xfId="0" applyFont="1" applyFill="1" applyBorder="1" applyAlignment="1" applyProtection="1">
      <alignment horizontal="left" vertical="center"/>
    </xf>
    <xf numFmtId="0" fontId="54" fillId="0" borderId="4" xfId="13" applyNumberFormat="1" applyFont="1" applyFill="1" applyBorder="1" applyAlignment="1" applyProtection="1">
      <alignment horizontal="left" vertical="center" wrapText="1"/>
      <protection hidden="1"/>
    </xf>
    <xf numFmtId="0" fontId="15" fillId="0" borderId="4" xfId="0" applyNumberFormat="1" applyFont="1" applyBorder="1" applyAlignment="1">
      <alignment horizontal="left" vertical="center" wrapText="1"/>
    </xf>
    <xf numFmtId="0" fontId="19" fillId="0" borderId="0" xfId="0" applyFont="1" applyFill="1" applyBorder="1" applyAlignment="1" applyProtection="1">
      <alignment horizontal="left" vertical="center"/>
    </xf>
    <xf numFmtId="0" fontId="19" fillId="0" borderId="0" xfId="0" applyFont="1" applyBorder="1" applyAlignment="1" applyProtection="1">
      <alignment horizontal="left" vertical="center"/>
    </xf>
    <xf numFmtId="0" fontId="19" fillId="0" borderId="143" xfId="0" applyFont="1" applyFill="1" applyBorder="1" applyAlignment="1" applyProtection="1">
      <alignment horizontal="right" vertical="center"/>
    </xf>
    <xf numFmtId="0" fontId="15" fillId="0" borderId="19" xfId="0" applyFont="1" applyBorder="1" applyAlignment="1">
      <alignment vertical="center"/>
    </xf>
    <xf numFmtId="0" fontId="73" fillId="0" borderId="2" xfId="0" applyFont="1" applyBorder="1" applyAlignment="1">
      <alignment horizontal="center" vertical="center"/>
    </xf>
    <xf numFmtId="0" fontId="74" fillId="0" borderId="2" xfId="0" applyFont="1" applyBorder="1" applyAlignment="1">
      <alignment horizontal="center" vertical="center"/>
    </xf>
    <xf numFmtId="0" fontId="75" fillId="0" borderId="2" xfId="0" applyFont="1" applyBorder="1" applyAlignment="1"/>
    <xf numFmtId="0" fontId="60" fillId="0" borderId="2" xfId="0"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61" fillId="0" borderId="2" xfId="0" applyFont="1" applyBorder="1" applyAlignment="1">
      <alignment vertical="center" wrapText="1"/>
    </xf>
    <xf numFmtId="0" fontId="62" fillId="0" borderId="2" xfId="0" applyFont="1" applyBorder="1" applyAlignment="1">
      <alignment vertical="center" wrapText="1"/>
    </xf>
    <xf numFmtId="0" fontId="62" fillId="0" borderId="34" xfId="0" applyFont="1" applyBorder="1" applyAlignment="1">
      <alignment vertical="center" wrapText="1"/>
    </xf>
    <xf numFmtId="0" fontId="60" fillId="0" borderId="0" xfId="0" applyFont="1" applyBorder="1" applyAlignment="1" applyProtection="1">
      <alignment horizontal="center" vertical="center"/>
    </xf>
    <xf numFmtId="0" fontId="63" fillId="0" borderId="0" xfId="0" applyFont="1" applyBorder="1" applyAlignment="1">
      <alignment horizontal="center" vertical="center"/>
    </xf>
    <xf numFmtId="0" fontId="0" fillId="0" borderId="0" xfId="0" applyBorder="1" applyAlignment="1">
      <alignment vertical="center"/>
    </xf>
    <xf numFmtId="0" fontId="0" fillId="0" borderId="10" xfId="0" applyBorder="1" applyAlignment="1">
      <alignment vertical="center"/>
    </xf>
    <xf numFmtId="0" fontId="64" fillId="0" borderId="0" xfId="0" applyFont="1" applyBorder="1" applyAlignment="1">
      <alignment horizontal="center" vertical="center"/>
    </xf>
    <xf numFmtId="0" fontId="0" fillId="0" borderId="0" xfId="0" applyBorder="1" applyAlignment="1">
      <alignment horizontal="center" vertical="center"/>
    </xf>
    <xf numFmtId="1" fontId="37" fillId="0" borderId="0" xfId="0" applyNumberFormat="1" applyFont="1" applyBorder="1" applyAlignment="1" applyProtection="1">
      <alignment horizontal="left" vertical="center"/>
    </xf>
    <xf numFmtId="49" fontId="37" fillId="0" borderId="0" xfId="0" applyNumberFormat="1" applyFont="1" applyBorder="1" applyAlignment="1" applyProtection="1">
      <alignment horizontal="left" vertical="center"/>
    </xf>
    <xf numFmtId="224" fontId="37" fillId="0" borderId="0" xfId="0" applyNumberFormat="1" applyFont="1" applyBorder="1" applyAlignment="1" applyProtection="1">
      <alignment horizontal="left" vertical="center"/>
    </xf>
    <xf numFmtId="0" fontId="5" fillId="2" borderId="26" xfId="0" applyFont="1" applyFill="1" applyBorder="1" applyAlignment="1" applyProtection="1">
      <alignment horizontal="center" vertical="center" wrapText="1"/>
      <protection locked="0"/>
    </xf>
    <xf numFmtId="166" fontId="29" fillId="0" borderId="18" xfId="0" applyNumberFormat="1" applyFont="1" applyFill="1" applyBorder="1" applyAlignment="1" applyProtection="1">
      <alignment horizontal="left" vertical="center"/>
    </xf>
    <xf numFmtId="0" fontId="29" fillId="0" borderId="18" xfId="0" applyFont="1" applyBorder="1" applyAlignment="1" applyProtection="1">
      <alignment horizontal="left" vertical="center"/>
    </xf>
    <xf numFmtId="0" fontId="17" fillId="0" borderId="18" xfId="0" applyFont="1" applyBorder="1" applyAlignment="1">
      <alignment horizontal="left" vertical="center"/>
    </xf>
    <xf numFmtId="0" fontId="5" fillId="2" borderId="25" xfId="0" applyFont="1" applyFill="1" applyBorder="1" applyAlignment="1" applyProtection="1">
      <alignment horizontal="center" vertical="center" wrapText="1"/>
      <protection locked="0"/>
    </xf>
    <xf numFmtId="166" fontId="29" fillId="0" borderId="18" xfId="0" applyNumberFormat="1" applyFont="1" applyFill="1" applyBorder="1" applyAlignment="1" applyProtection="1">
      <alignment horizontal="right" vertical="center"/>
    </xf>
    <xf numFmtId="0" fontId="29" fillId="0" borderId="18" xfId="0" applyFont="1" applyBorder="1" applyAlignment="1" applyProtection="1">
      <alignment horizontal="right" vertical="center"/>
    </xf>
    <xf numFmtId="0" fontId="17" fillId="0" borderId="18" xfId="0" applyFont="1" applyBorder="1" applyAlignment="1">
      <alignment vertical="center"/>
    </xf>
    <xf numFmtId="3" fontId="6" fillId="0" borderId="0" xfId="14" applyNumberFormat="1" applyFont="1" applyFill="1" applyBorder="1" applyAlignment="1" applyProtection="1">
      <alignment vertical="center" wrapText="1"/>
      <protection locked="0"/>
    </xf>
    <xf numFmtId="0" fontId="11" fillId="0" borderId="0" xfId="0" applyFont="1" applyFill="1" applyBorder="1" applyAlignment="1">
      <alignment vertical="center" wrapText="1"/>
    </xf>
    <xf numFmtId="0" fontId="7" fillId="0" borderId="11" xfId="0" applyFont="1" applyBorder="1" applyAlignment="1">
      <alignment horizontal="right" vertical="center"/>
    </xf>
    <xf numFmtId="0" fontId="7" fillId="0" borderId="0" xfId="0" applyFont="1" applyBorder="1" applyAlignment="1">
      <alignment horizontal="right" vertical="center"/>
    </xf>
    <xf numFmtId="0" fontId="20" fillId="0" borderId="0" xfId="0" applyFont="1" applyBorder="1" applyAlignment="1">
      <alignment horizontal="right" vertical="center"/>
    </xf>
    <xf numFmtId="0" fontId="4" fillId="0" borderId="36" xfId="0" applyFont="1" applyBorder="1" applyAlignment="1">
      <alignment horizontal="right" vertical="center"/>
    </xf>
    <xf numFmtId="0" fontId="15" fillId="0" borderId="15" xfId="0" applyFont="1" applyBorder="1" applyAlignment="1">
      <alignment horizontal="right" vertical="center"/>
    </xf>
    <xf numFmtId="0" fontId="15" fillId="0" borderId="4" xfId="0" applyFont="1" applyBorder="1" applyAlignment="1">
      <alignment horizontal="right" vertical="center"/>
    </xf>
    <xf numFmtId="0" fontId="19" fillId="0" borderId="16" xfId="0" applyFont="1" applyBorder="1" applyAlignment="1">
      <alignment horizontal="right" vertical="center"/>
    </xf>
    <xf numFmtId="0" fontId="19" fillId="0" borderId="2" xfId="0" applyFont="1" applyBorder="1" applyAlignment="1">
      <alignment horizontal="right" vertical="center"/>
    </xf>
    <xf numFmtId="0" fontId="19" fillId="0" borderId="19" xfId="0" applyFont="1" applyBorder="1" applyAlignment="1">
      <alignment horizontal="right" vertical="center"/>
    </xf>
    <xf numFmtId="0" fontId="7" fillId="0" borderId="15" xfId="0" applyFont="1" applyBorder="1" applyAlignment="1">
      <alignment horizontal="right" vertical="center"/>
    </xf>
    <xf numFmtId="0" fontId="7" fillId="0" borderId="4" xfId="0" applyFont="1" applyBorder="1" applyAlignment="1">
      <alignment horizontal="right" vertical="center"/>
    </xf>
    <xf numFmtId="0" fontId="7" fillId="0" borderId="68" xfId="0" applyFont="1" applyBorder="1" applyAlignment="1">
      <alignment horizontal="right" vertical="center"/>
    </xf>
    <xf numFmtId="0" fontId="22" fillId="2" borderId="56" xfId="0" applyFont="1" applyFill="1" applyBorder="1" applyAlignment="1" applyProtection="1">
      <alignment vertical="center"/>
      <protection locked="0"/>
    </xf>
    <xf numFmtId="0" fontId="22" fillId="2" borderId="66" xfId="0" applyFont="1" applyFill="1" applyBorder="1" applyAlignment="1" applyProtection="1">
      <alignment vertical="center"/>
      <protection locked="0"/>
    </xf>
    <xf numFmtId="0" fontId="22" fillId="2" borderId="150" xfId="0" applyFont="1" applyFill="1" applyBorder="1" applyAlignment="1" applyProtection="1">
      <alignment vertical="center"/>
      <protection locked="0"/>
    </xf>
    <xf numFmtId="0" fontId="22" fillId="2" borderId="149" xfId="0" applyFont="1" applyFill="1" applyBorder="1" applyAlignment="1" applyProtection="1">
      <alignment vertical="center"/>
      <protection locked="0"/>
    </xf>
    <xf numFmtId="0" fontId="7" fillId="0" borderId="60" xfId="0" applyFont="1" applyBorder="1" applyAlignment="1">
      <alignment horizontal="right" vertical="center"/>
    </xf>
    <xf numFmtId="0" fontId="7" fillId="0" borderId="13" xfId="0" applyFont="1" applyBorder="1" applyAlignment="1">
      <alignment horizontal="right" vertical="center"/>
    </xf>
    <xf numFmtId="0" fontId="7" fillId="0" borderId="35" xfId="0" applyFont="1" applyBorder="1" applyAlignment="1">
      <alignment horizontal="right" vertical="center"/>
    </xf>
    <xf numFmtId="0" fontId="15" fillId="0" borderId="24" xfId="0" applyFont="1" applyBorder="1" applyAlignment="1">
      <alignment vertical="center"/>
    </xf>
    <xf numFmtId="0" fontId="15" fillId="0" borderId="70" xfId="0" applyFont="1" applyBorder="1" applyAlignment="1">
      <alignment vertical="center"/>
    </xf>
    <xf numFmtId="0" fontId="22" fillId="2" borderId="52" xfId="0" applyFont="1" applyFill="1" applyBorder="1" applyAlignment="1" applyProtection="1">
      <alignment vertical="center"/>
      <protection locked="0"/>
    </xf>
    <xf numFmtId="0" fontId="22" fillId="2" borderId="146" xfId="0" applyFont="1" applyFill="1" applyBorder="1" applyAlignment="1" applyProtection="1">
      <alignment vertical="center"/>
      <protection locked="0"/>
    </xf>
    <xf numFmtId="0" fontId="22" fillId="2" borderId="64" xfId="0" applyFont="1" applyFill="1" applyBorder="1" applyAlignment="1" applyProtection="1">
      <alignment vertical="center"/>
      <protection locked="0"/>
    </xf>
    <xf numFmtId="0" fontId="22" fillId="2" borderId="65" xfId="0" applyFont="1" applyFill="1" applyBorder="1" applyAlignment="1" applyProtection="1">
      <alignment vertical="center"/>
      <protection locked="0"/>
    </xf>
    <xf numFmtId="0" fontId="22" fillId="2" borderId="147" xfId="0" applyFont="1" applyFill="1" applyBorder="1" applyAlignment="1" applyProtection="1">
      <alignment vertical="center"/>
      <protection locked="0"/>
    </xf>
    <xf numFmtId="0" fontId="22" fillId="2" borderId="148" xfId="0" applyFont="1" applyFill="1" applyBorder="1" applyAlignment="1" applyProtection="1">
      <alignment vertical="center"/>
      <protection locked="0"/>
    </xf>
    <xf numFmtId="0" fontId="15" fillId="0" borderId="49" xfId="0" applyFont="1" applyBorder="1" applyAlignment="1">
      <alignment vertical="center"/>
    </xf>
    <xf numFmtId="0" fontId="15" fillId="0" borderId="32" xfId="0" applyFont="1" applyBorder="1" applyAlignment="1">
      <alignment vertical="center"/>
    </xf>
    <xf numFmtId="0" fontId="22" fillId="2" borderId="144" xfId="0" applyFont="1" applyFill="1" applyBorder="1" applyAlignment="1" applyProtection="1">
      <alignment vertical="center"/>
      <protection locked="0"/>
    </xf>
    <xf numFmtId="0" fontId="22" fillId="2" borderId="145" xfId="0" applyFont="1" applyFill="1" applyBorder="1" applyAlignment="1" applyProtection="1">
      <alignment vertical="center"/>
      <protection locked="0"/>
    </xf>
    <xf numFmtId="14" fontId="18" fillId="2" borderId="24" xfId="0" applyNumberFormat="1" applyFont="1" applyFill="1" applyBorder="1" applyAlignment="1" applyProtection="1">
      <alignment vertical="center"/>
      <protection locked="0"/>
    </xf>
    <xf numFmtId="14" fontId="18" fillId="2" borderId="33" xfId="0" applyNumberFormat="1" applyFont="1" applyFill="1" applyBorder="1" applyAlignment="1" applyProtection="1">
      <alignment vertical="center"/>
      <protection locked="0"/>
    </xf>
    <xf numFmtId="0" fontId="17" fillId="0" borderId="15"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right" vertical="center"/>
    </xf>
    <xf numFmtId="0" fontId="17" fillId="0" borderId="0" xfId="0" applyFont="1" applyBorder="1" applyAlignment="1">
      <alignment horizontal="right" vertical="center"/>
    </xf>
    <xf numFmtId="0" fontId="15" fillId="0" borderId="24" xfId="0" applyFont="1" applyBorder="1" applyAlignment="1">
      <alignment vertical="center" wrapText="1"/>
    </xf>
    <xf numFmtId="0" fontId="15" fillId="0" borderId="32" xfId="0" applyFont="1" applyBorder="1" applyAlignment="1">
      <alignment vertical="center" wrapText="1"/>
    </xf>
    <xf numFmtId="0" fontId="15" fillId="0" borderId="70" xfId="0" applyFont="1" applyBorder="1" applyAlignment="1">
      <alignment vertical="center" wrapText="1"/>
    </xf>
    <xf numFmtId="0" fontId="17" fillId="0" borderId="0" xfId="0" applyFont="1" applyAlignment="1">
      <alignment horizontal="center" vertical="top" wrapText="1"/>
    </xf>
    <xf numFmtId="0" fontId="68"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80" fillId="0" borderId="0" xfId="0" applyFont="1" applyAlignment="1">
      <alignment vertical="center" wrapText="1"/>
    </xf>
    <xf numFmtId="0" fontId="1" fillId="0" borderId="0" xfId="0" applyFont="1" applyAlignment="1">
      <alignment horizontal="center" vertical="top" wrapText="1"/>
    </xf>
    <xf numFmtId="0" fontId="1" fillId="0" borderId="0" xfId="0" applyFont="1" applyAlignment="1">
      <alignment vertical="center" wrapText="1"/>
    </xf>
    <xf numFmtId="0" fontId="81" fillId="0" borderId="0" xfId="0" applyFont="1" applyAlignment="1">
      <alignment vertical="center" wrapText="1"/>
    </xf>
    <xf numFmtId="0" fontId="28" fillId="0" borderId="0" xfId="0" applyFont="1" applyAlignment="1">
      <alignment vertical="center" wrapText="1"/>
    </xf>
    <xf numFmtId="0" fontId="17" fillId="0" borderId="0" xfId="0" applyFont="1" applyAlignment="1">
      <alignment horizontal="center" vertical="center" wrapText="1"/>
    </xf>
    <xf numFmtId="0" fontId="58" fillId="3" borderId="29" xfId="0" applyFont="1" applyFill="1" applyBorder="1" applyAlignment="1" applyProtection="1">
      <alignment horizontal="center" vertical="center" wrapText="1"/>
    </xf>
    <xf numFmtId="0" fontId="59" fillId="0" borderId="28" xfId="0" applyFont="1" applyBorder="1" applyAlignment="1">
      <alignment horizontal="center" vertical="center" wrapText="1"/>
    </xf>
    <xf numFmtId="226" fontId="37" fillId="0" borderId="5" xfId="0" applyNumberFormat="1" applyFont="1" applyBorder="1" applyAlignment="1" applyProtection="1">
      <alignment horizontal="left" vertical="center"/>
    </xf>
    <xf numFmtId="227" fontId="37" fillId="0" borderId="5" xfId="0" applyNumberFormat="1" applyFont="1" applyBorder="1" applyAlignment="1" applyProtection="1">
      <alignment horizontal="left" vertical="center"/>
    </xf>
    <xf numFmtId="0" fontId="1" fillId="5" borderId="4" xfId="0" applyFont="1" applyFill="1" applyBorder="1" applyAlignment="1" applyProtection="1">
      <alignment vertical="center"/>
    </xf>
    <xf numFmtId="0" fontId="82" fillId="0" borderId="46" xfId="0" applyFont="1" applyBorder="1" applyAlignment="1">
      <alignment horizontal="left" vertical="center"/>
    </xf>
    <xf numFmtId="0" fontId="82" fillId="0" borderId="16" xfId="0" applyFont="1" applyBorder="1" applyAlignment="1">
      <alignment vertical="center"/>
    </xf>
    <xf numFmtId="0" fontId="83" fillId="0" borderId="14" xfId="0" applyFont="1" applyBorder="1" applyAlignment="1">
      <alignment horizontal="left" vertical="center"/>
    </xf>
    <xf numFmtId="2" fontId="22" fillId="0" borderId="76" xfId="0" applyNumberFormat="1" applyFont="1" applyFill="1" applyBorder="1" applyAlignment="1" applyProtection="1">
      <alignment vertical="center"/>
    </xf>
    <xf numFmtId="2" fontId="22" fillId="0" borderId="57" xfId="0" applyNumberFormat="1" applyFont="1" applyFill="1" applyBorder="1" applyAlignment="1" applyProtection="1">
      <alignment vertical="center"/>
    </xf>
    <xf numFmtId="2" fontId="22" fillId="0" borderId="79" xfId="0" applyNumberFormat="1" applyFont="1" applyFill="1" applyBorder="1" applyAlignment="1" applyProtection="1">
      <alignment vertical="center"/>
    </xf>
    <xf numFmtId="44" fontId="4" fillId="0" borderId="54" xfId="1" applyFont="1" applyBorder="1" applyAlignment="1">
      <alignment vertical="center"/>
    </xf>
    <xf numFmtId="44" fontId="4" fillId="0" borderId="58" xfId="1" applyFont="1" applyBorder="1" applyAlignment="1">
      <alignment vertical="center"/>
    </xf>
    <xf numFmtId="44" fontId="22" fillId="2" borderId="79" xfId="1" applyFont="1" applyFill="1" applyBorder="1" applyAlignment="1" applyProtection="1">
      <alignment vertical="center"/>
      <protection locked="0"/>
    </xf>
    <xf numFmtId="44" fontId="4" fillId="0" borderId="86" xfId="1" applyFont="1" applyBorder="1" applyAlignment="1">
      <alignment vertical="center"/>
    </xf>
    <xf numFmtId="44" fontId="7" fillId="0" borderId="68" xfId="1" applyFont="1" applyBorder="1" applyAlignment="1">
      <alignment horizontal="right" vertical="center"/>
    </xf>
    <xf numFmtId="44" fontId="7" fillId="0" borderId="30" xfId="1" applyFont="1" applyBorder="1" applyAlignment="1">
      <alignment vertical="center"/>
    </xf>
    <xf numFmtId="44" fontId="15" fillId="0" borderId="5" xfId="1" applyFont="1" applyBorder="1" applyAlignment="1">
      <alignment vertical="center" wrapText="1"/>
    </xf>
    <xf numFmtId="44" fontId="15" fillId="0" borderId="62" xfId="1" applyFont="1" applyBorder="1" applyAlignment="1">
      <alignment vertical="center" wrapText="1"/>
    </xf>
    <xf numFmtId="44" fontId="22" fillId="2" borderId="20" xfId="1" applyFont="1" applyFill="1" applyBorder="1" applyAlignment="1" applyProtection="1">
      <alignment vertical="center"/>
      <protection locked="0"/>
    </xf>
    <xf numFmtId="44" fontId="4" fillId="0" borderId="9" xfId="1" applyFont="1" applyBorder="1" applyAlignment="1">
      <alignment vertical="center"/>
    </xf>
    <xf numFmtId="44" fontId="7" fillId="0" borderId="35" xfId="1" applyFont="1" applyBorder="1" applyAlignment="1">
      <alignment horizontal="right" vertical="center"/>
    </xf>
    <xf numFmtId="44" fontId="7" fillId="0" borderId="50" xfId="1" applyFont="1" applyBorder="1" applyAlignment="1">
      <alignment vertical="center"/>
    </xf>
    <xf numFmtId="44" fontId="22" fillId="2" borderId="54" xfId="1" applyFont="1" applyFill="1" applyBorder="1" applyAlignment="1" applyProtection="1">
      <alignment vertical="center"/>
      <protection locked="0"/>
    </xf>
    <xf numFmtId="44" fontId="22" fillId="2" borderId="58" xfId="1" applyFont="1" applyFill="1" applyBorder="1" applyAlignment="1" applyProtection="1">
      <alignment vertical="center"/>
      <protection locked="0"/>
    </xf>
    <xf numFmtId="44" fontId="22" fillId="2" borderId="9" xfId="1" applyFont="1" applyFill="1" applyBorder="1" applyAlignment="1" applyProtection="1">
      <alignment vertical="center"/>
      <protection locked="0"/>
    </xf>
    <xf numFmtId="44" fontId="18" fillId="0" borderId="10" xfId="1" applyFont="1" applyBorder="1" applyAlignment="1">
      <alignment vertical="center"/>
    </xf>
    <xf numFmtId="44" fontId="48" fillId="0" borderId="87" xfId="1" applyFont="1" applyBorder="1" applyAlignment="1" applyProtection="1">
      <alignment vertical="center"/>
    </xf>
    <xf numFmtId="44" fontId="24" fillId="0" borderId="17" xfId="1" applyFont="1" applyFill="1" applyBorder="1" applyAlignment="1">
      <alignment vertical="center"/>
    </xf>
    <xf numFmtId="0" fontId="18" fillId="2" borderId="24" xfId="0" applyFont="1" applyFill="1" applyBorder="1" applyAlignment="1" applyProtection="1">
      <alignment vertical="center"/>
      <protection locked="0"/>
    </xf>
    <xf numFmtId="44" fontId="23" fillId="2" borderId="53" xfId="1" applyFont="1" applyFill="1" applyBorder="1" applyAlignment="1" applyProtection="1">
      <alignment vertical="center"/>
      <protection locked="0"/>
    </xf>
    <xf numFmtId="44" fontId="18" fillId="0" borderId="54" xfId="1" applyFont="1" applyBorder="1" applyAlignment="1">
      <alignment vertical="center"/>
    </xf>
    <xf numFmtId="44" fontId="23" fillId="2" borderId="57" xfId="1" applyFont="1" applyFill="1" applyBorder="1" applyAlignment="1" applyProtection="1">
      <alignment vertical="center"/>
      <protection locked="0"/>
    </xf>
    <xf numFmtId="44" fontId="18" fillId="0" borderId="58" xfId="1" applyFont="1" applyBorder="1" applyAlignment="1">
      <alignment vertical="center"/>
    </xf>
    <xf numFmtId="44" fontId="23" fillId="2" borderId="20" xfId="1" applyFont="1" applyFill="1" applyBorder="1" applyAlignment="1" applyProtection="1">
      <alignment vertical="center"/>
      <protection locked="0"/>
    </xf>
    <xf numFmtId="44" fontId="18" fillId="0" borderId="9" xfId="1" applyFont="1" applyBorder="1" applyAlignment="1">
      <alignment vertical="center"/>
    </xf>
    <xf numFmtId="44" fontId="19" fillId="0" borderId="35" xfId="1" applyFont="1" applyBorder="1" applyAlignment="1">
      <alignment horizontal="right" vertical="center"/>
    </xf>
    <xf numFmtId="44" fontId="19" fillId="0" borderId="50" xfId="1" applyFont="1" applyBorder="1" applyAlignment="1">
      <alignment vertical="center"/>
    </xf>
    <xf numFmtId="44" fontId="19" fillId="0" borderId="13" xfId="1" applyFont="1" applyBorder="1" applyAlignment="1">
      <alignment horizontal="right" vertical="center"/>
    </xf>
    <xf numFmtId="44" fontId="18" fillId="0" borderId="50" xfId="1" applyFont="1" applyBorder="1" applyAlignment="1">
      <alignment vertical="center"/>
    </xf>
    <xf numFmtId="2" fontId="23" fillId="2" borderId="53" xfId="0" applyNumberFormat="1" applyFont="1" applyFill="1" applyBorder="1" applyAlignment="1" applyProtection="1">
      <alignment vertical="center"/>
      <protection locked="0"/>
    </xf>
    <xf numFmtId="2" fontId="23" fillId="2" borderId="57" xfId="0" applyNumberFormat="1" applyFont="1" applyFill="1" applyBorder="1" applyAlignment="1" applyProtection="1">
      <alignment vertical="center"/>
      <protection locked="0"/>
    </xf>
    <xf numFmtId="2" fontId="19" fillId="2" borderId="35" xfId="0" applyNumberFormat="1" applyFont="1" applyFill="1" applyBorder="1" applyAlignment="1" applyProtection="1">
      <alignment horizontal="right" vertical="center"/>
      <protection locked="0"/>
    </xf>
    <xf numFmtId="2" fontId="19" fillId="0" borderId="13" xfId="0" applyNumberFormat="1" applyFont="1" applyBorder="1" applyAlignment="1">
      <alignment horizontal="right" vertical="center"/>
    </xf>
    <xf numFmtId="2" fontId="18" fillId="0" borderId="4" xfId="0" applyNumberFormat="1" applyFont="1" applyBorder="1" applyAlignment="1">
      <alignment vertical="center"/>
    </xf>
    <xf numFmtId="2" fontId="18" fillId="0" borderId="28" xfId="0" applyNumberFormat="1" applyFont="1" applyBorder="1" applyAlignment="1">
      <alignment vertical="center"/>
    </xf>
    <xf numFmtId="2" fontId="18" fillId="0" borderId="47" xfId="0" applyNumberFormat="1" applyFont="1" applyBorder="1" applyAlignment="1">
      <alignment vertical="center"/>
    </xf>
    <xf numFmtId="2" fontId="19" fillId="0" borderId="20" xfId="0" applyNumberFormat="1" applyFont="1" applyBorder="1" applyAlignment="1">
      <alignment vertical="center"/>
    </xf>
    <xf numFmtId="2" fontId="23" fillId="2" borderId="20" xfId="0" applyNumberFormat="1" applyFont="1" applyFill="1" applyBorder="1" applyAlignment="1" applyProtection="1">
      <alignment vertical="center"/>
      <protection locked="0"/>
    </xf>
    <xf numFmtId="2" fontId="19" fillId="0" borderId="44" xfId="0" applyNumberFormat="1" applyFont="1" applyBorder="1" applyAlignment="1">
      <alignment horizontal="right" vertical="center"/>
    </xf>
    <xf numFmtId="2" fontId="18" fillId="0" borderId="32" xfId="0" applyNumberFormat="1" applyFont="1" applyBorder="1" applyAlignment="1">
      <alignment vertical="center"/>
    </xf>
    <xf numFmtId="44" fontId="18" fillId="0" borderId="92" xfId="1" applyFont="1" applyBorder="1" applyAlignment="1">
      <alignment vertical="center"/>
    </xf>
    <xf numFmtId="44" fontId="5" fillId="0" borderId="73" xfId="1" applyFont="1" applyBorder="1" applyAlignment="1" applyProtection="1">
      <alignment vertical="center"/>
    </xf>
    <xf numFmtId="44" fontId="5" fillId="0" borderId="58" xfId="1" applyFont="1" applyBorder="1" applyAlignment="1" applyProtection="1">
      <alignment vertical="center"/>
    </xf>
    <xf numFmtId="44" fontId="5" fillId="0" borderId="74" xfId="1" applyFont="1" applyBorder="1" applyAlignment="1" applyProtection="1">
      <alignment vertical="center"/>
    </xf>
    <xf numFmtId="44" fontId="7" fillId="0" borderId="50" xfId="1" applyFont="1" applyBorder="1" applyAlignment="1" applyProtection="1">
      <alignment vertical="center"/>
    </xf>
    <xf numFmtId="44" fontId="5" fillId="0" borderId="54" xfId="1" applyFont="1" applyBorder="1" applyAlignment="1" applyProtection="1">
      <alignment vertical="center"/>
    </xf>
    <xf numFmtId="44" fontId="5" fillId="0" borderId="9" xfId="1" applyFont="1" applyBorder="1" applyAlignment="1" applyProtection="1">
      <alignment vertical="center"/>
    </xf>
    <xf numFmtId="0" fontId="15" fillId="0" borderId="24" xfId="0" applyFont="1" applyBorder="1" applyAlignment="1">
      <alignment horizontal="center" vertical="center" wrapText="1"/>
    </xf>
    <xf numFmtId="0" fontId="0" fillId="0" borderId="70" xfId="0" applyBorder="1" applyAlignment="1">
      <alignment horizontal="center"/>
    </xf>
    <xf numFmtId="9" fontId="22" fillId="2" borderId="57" xfId="16" applyFont="1" applyFill="1" applyBorder="1" applyAlignment="1" applyProtection="1">
      <alignment vertical="center"/>
      <protection locked="0"/>
    </xf>
    <xf numFmtId="9" fontId="22" fillId="2" borderId="20" xfId="16" applyFont="1" applyFill="1" applyBorder="1" applyAlignment="1" applyProtection="1">
      <alignment vertical="center"/>
      <protection locked="0"/>
    </xf>
    <xf numFmtId="2" fontId="22" fillId="2" borderId="53" xfId="0" applyNumberFormat="1" applyFont="1" applyFill="1" applyBorder="1" applyAlignment="1" applyProtection="1">
      <alignment vertical="center"/>
      <protection locked="0"/>
    </xf>
    <xf numFmtId="2" fontId="22" fillId="2" borderId="57" xfId="0" applyNumberFormat="1" applyFont="1" applyFill="1" applyBorder="1" applyAlignment="1" applyProtection="1">
      <alignment vertical="center"/>
      <protection locked="0"/>
    </xf>
    <xf numFmtId="2" fontId="22" fillId="2" borderId="20" xfId="0" applyNumberFormat="1" applyFont="1" applyFill="1" applyBorder="1" applyAlignment="1" applyProtection="1">
      <alignment vertical="center"/>
      <protection locked="0"/>
    </xf>
    <xf numFmtId="44" fontId="4" fillId="0" borderId="10" xfId="1" applyFont="1" applyBorder="1" applyAlignment="1">
      <alignment vertical="center"/>
    </xf>
    <xf numFmtId="44" fontId="19" fillId="0" borderId="30" xfId="1" applyFont="1" applyBorder="1" applyAlignment="1">
      <alignment vertical="center"/>
    </xf>
    <xf numFmtId="44" fontId="48" fillId="0" borderId="84" xfId="1" applyFont="1" applyBorder="1" applyAlignment="1" applyProtection="1">
      <alignment vertical="center"/>
    </xf>
    <xf numFmtId="44" fontId="22" fillId="2" borderId="77" xfId="1" applyFont="1" applyFill="1" applyBorder="1" applyAlignment="1" applyProtection="1">
      <alignment vertical="center"/>
      <protection locked="0"/>
    </xf>
    <xf numFmtId="44" fontId="22" fillId="2" borderId="74" xfId="1" applyFont="1" applyFill="1" applyBorder="1" applyAlignment="1" applyProtection="1">
      <alignment vertical="center"/>
      <protection locked="0"/>
    </xf>
    <xf numFmtId="44" fontId="7" fillId="0" borderId="89" xfId="1" applyFont="1" applyBorder="1" applyAlignment="1">
      <alignment vertical="center"/>
    </xf>
    <xf numFmtId="44" fontId="25" fillId="0" borderId="110" xfId="1" applyFont="1" applyBorder="1" applyAlignment="1">
      <alignment vertical="center"/>
    </xf>
    <xf numFmtId="44" fontId="7" fillId="0" borderId="99" xfId="1" applyFont="1" applyBorder="1" applyAlignment="1">
      <alignment vertical="center"/>
    </xf>
    <xf numFmtId="44" fontId="15" fillId="0" borderId="5" xfId="1" applyFont="1" applyBorder="1" applyAlignment="1">
      <alignment vertical="center"/>
    </xf>
    <xf numFmtId="44" fontId="19" fillId="0" borderId="90" xfId="1" applyFont="1" applyBorder="1" applyAlignment="1">
      <alignment vertical="center"/>
    </xf>
    <xf numFmtId="44" fontId="5" fillId="0" borderId="69" xfId="1" applyFont="1" applyBorder="1" applyAlignment="1" applyProtection="1">
      <alignment vertical="center"/>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Main Input" xfId="15"/>
    <cellStyle name="Percent" xfId="16" builtinId="5"/>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0</xdr:colOff>
      <xdr:row>38</xdr:row>
      <xdr:rowOff>0</xdr:rowOff>
    </xdr:to>
    <xdr:sp macro="" textlink="">
      <xdr:nvSpPr>
        <xdr:cNvPr id="3095" name="AutoShape 23"/>
        <xdr:cNvSpPr>
          <a:spLocks/>
        </xdr:cNvSpPr>
      </xdr:nvSpPr>
      <xdr:spPr bwMode="auto">
        <a:xfrm>
          <a:off x="0" y="12877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39</xdr:row>
      <xdr:rowOff>647700</xdr:rowOff>
    </xdr:from>
    <xdr:to>
      <xdr:col>0</xdr:col>
      <xdr:colOff>0</xdr:colOff>
      <xdr:row>42</xdr:row>
      <xdr:rowOff>0</xdr:rowOff>
    </xdr:to>
    <xdr:sp macro="" textlink="">
      <xdr:nvSpPr>
        <xdr:cNvPr id="3099" name="AutoShape 27"/>
        <xdr:cNvSpPr>
          <a:spLocks/>
        </xdr:cNvSpPr>
      </xdr:nvSpPr>
      <xdr:spPr bwMode="auto">
        <a:xfrm>
          <a:off x="0" y="13630275"/>
          <a:ext cx="0" cy="7620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647700</xdr:rowOff>
    </xdr:from>
    <xdr:to>
      <xdr:col>0</xdr:col>
      <xdr:colOff>0</xdr:colOff>
      <xdr:row>45</xdr:row>
      <xdr:rowOff>0</xdr:rowOff>
    </xdr:to>
    <xdr:sp macro="" textlink="">
      <xdr:nvSpPr>
        <xdr:cNvPr id="3102" name="AutoShape 30"/>
        <xdr:cNvSpPr>
          <a:spLocks/>
        </xdr:cNvSpPr>
      </xdr:nvSpPr>
      <xdr:spPr bwMode="auto">
        <a:xfrm>
          <a:off x="0" y="155924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28575</xdr:rowOff>
    </xdr:from>
    <xdr:to>
      <xdr:col>0</xdr:col>
      <xdr:colOff>0</xdr:colOff>
      <xdr:row>34</xdr:row>
      <xdr:rowOff>0</xdr:rowOff>
    </xdr:to>
    <xdr:sp macro="" textlink="">
      <xdr:nvSpPr>
        <xdr:cNvPr id="3104" name="AutoShape 32"/>
        <xdr:cNvSpPr>
          <a:spLocks/>
        </xdr:cNvSpPr>
      </xdr:nvSpPr>
      <xdr:spPr bwMode="auto">
        <a:xfrm>
          <a:off x="0" y="7820025"/>
          <a:ext cx="0" cy="34480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0</xdr:rowOff>
    </xdr:from>
    <xdr:to>
      <xdr:col>0</xdr:col>
      <xdr:colOff>0</xdr:colOff>
      <xdr:row>38</xdr:row>
      <xdr:rowOff>0</xdr:rowOff>
    </xdr:to>
    <xdr:sp macro="" textlink="">
      <xdr:nvSpPr>
        <xdr:cNvPr id="3105" name="AutoShape 33"/>
        <xdr:cNvSpPr>
          <a:spLocks/>
        </xdr:cNvSpPr>
      </xdr:nvSpPr>
      <xdr:spPr bwMode="auto">
        <a:xfrm>
          <a:off x="0" y="12877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45</xdr:row>
      <xdr:rowOff>0</xdr:rowOff>
    </xdr:from>
    <xdr:to>
      <xdr:col>0</xdr:col>
      <xdr:colOff>0</xdr:colOff>
      <xdr:row>45</xdr:row>
      <xdr:rowOff>0</xdr:rowOff>
    </xdr:to>
    <xdr:sp macro="" textlink="">
      <xdr:nvSpPr>
        <xdr:cNvPr id="3108" name="AutoShape 36"/>
        <xdr:cNvSpPr>
          <a:spLocks/>
        </xdr:cNvSpPr>
      </xdr:nvSpPr>
      <xdr:spPr bwMode="auto">
        <a:xfrm>
          <a:off x="0" y="155924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561975</xdr:colOff>
      <xdr:row>1</xdr:row>
      <xdr:rowOff>104775</xdr:rowOff>
    </xdr:from>
    <xdr:to>
      <xdr:col>3</xdr:col>
      <xdr:colOff>342900</xdr:colOff>
      <xdr:row>2</xdr:row>
      <xdr:rowOff>361950</xdr:rowOff>
    </xdr:to>
    <xdr:pic>
      <xdr:nvPicPr>
        <xdr:cNvPr id="3148" name="Picture 7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609600"/>
          <a:ext cx="2590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35</xdr:row>
      <xdr:rowOff>28575</xdr:rowOff>
    </xdr:from>
    <xdr:to>
      <xdr:col>15</xdr:col>
      <xdr:colOff>190500</xdr:colOff>
      <xdr:row>36</xdr:row>
      <xdr:rowOff>152400</xdr:rowOff>
    </xdr:to>
    <xdr:sp macro="" textlink="">
      <xdr:nvSpPr>
        <xdr:cNvPr id="1030" name="AutoShape 6"/>
        <xdr:cNvSpPr>
          <a:spLocks/>
        </xdr:cNvSpPr>
      </xdr:nvSpPr>
      <xdr:spPr bwMode="auto">
        <a:xfrm>
          <a:off x="9753600" y="7781925"/>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26</xdr:row>
      <xdr:rowOff>28575</xdr:rowOff>
    </xdr:from>
    <xdr:to>
      <xdr:col>15</xdr:col>
      <xdr:colOff>190500</xdr:colOff>
      <xdr:row>27</xdr:row>
      <xdr:rowOff>152400</xdr:rowOff>
    </xdr:to>
    <xdr:sp macro="" textlink="">
      <xdr:nvSpPr>
        <xdr:cNvPr id="1031" name="AutoShape 7"/>
        <xdr:cNvSpPr>
          <a:spLocks/>
        </xdr:cNvSpPr>
      </xdr:nvSpPr>
      <xdr:spPr bwMode="auto">
        <a:xfrm>
          <a:off x="9753600" y="599122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51</xdr:row>
      <xdr:rowOff>28575</xdr:rowOff>
    </xdr:from>
    <xdr:to>
      <xdr:col>15</xdr:col>
      <xdr:colOff>190500</xdr:colOff>
      <xdr:row>52</xdr:row>
      <xdr:rowOff>152400</xdr:rowOff>
    </xdr:to>
    <xdr:sp macro="" textlink="">
      <xdr:nvSpPr>
        <xdr:cNvPr id="1032" name="AutoShape 8"/>
        <xdr:cNvSpPr>
          <a:spLocks/>
        </xdr:cNvSpPr>
      </xdr:nvSpPr>
      <xdr:spPr bwMode="auto">
        <a:xfrm>
          <a:off x="9753600" y="112585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54</xdr:row>
      <xdr:rowOff>28575</xdr:rowOff>
    </xdr:from>
    <xdr:to>
      <xdr:col>15</xdr:col>
      <xdr:colOff>190500</xdr:colOff>
      <xdr:row>55</xdr:row>
      <xdr:rowOff>152400</xdr:rowOff>
    </xdr:to>
    <xdr:sp macro="" textlink="">
      <xdr:nvSpPr>
        <xdr:cNvPr id="1033" name="AutoShape 9"/>
        <xdr:cNvSpPr>
          <a:spLocks/>
        </xdr:cNvSpPr>
      </xdr:nvSpPr>
      <xdr:spPr bwMode="auto">
        <a:xfrm>
          <a:off x="9753600" y="11753850"/>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41</xdr:row>
      <xdr:rowOff>0</xdr:rowOff>
    </xdr:from>
    <xdr:to>
      <xdr:col>15</xdr:col>
      <xdr:colOff>209550</xdr:colOff>
      <xdr:row>42</xdr:row>
      <xdr:rowOff>238125</xdr:rowOff>
    </xdr:to>
    <xdr:sp macro="" textlink="">
      <xdr:nvSpPr>
        <xdr:cNvPr id="1037" name="AutoShape 13"/>
        <xdr:cNvSpPr>
          <a:spLocks/>
        </xdr:cNvSpPr>
      </xdr:nvSpPr>
      <xdr:spPr bwMode="auto">
        <a:xfrm>
          <a:off x="9782175" y="9067800"/>
          <a:ext cx="180975" cy="495300"/>
        </a:xfrm>
        <a:prstGeom prst="rightBrace">
          <a:avLst>
            <a:gd name="adj1" fmla="val 2280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8" name="AutoShape 14"/>
        <xdr:cNvSpPr>
          <a:spLocks/>
        </xdr:cNvSpPr>
      </xdr:nvSpPr>
      <xdr:spPr bwMode="auto">
        <a:xfrm>
          <a:off x="9753600" y="106584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9" name="AutoShape 15"/>
        <xdr:cNvSpPr>
          <a:spLocks/>
        </xdr:cNvSpPr>
      </xdr:nvSpPr>
      <xdr:spPr bwMode="auto">
        <a:xfrm>
          <a:off x="9753600" y="106584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48</xdr:row>
      <xdr:rowOff>0</xdr:rowOff>
    </xdr:from>
    <xdr:to>
      <xdr:col>15</xdr:col>
      <xdr:colOff>190500</xdr:colOff>
      <xdr:row>48</xdr:row>
      <xdr:rowOff>0</xdr:rowOff>
    </xdr:to>
    <xdr:sp macro="" textlink="">
      <xdr:nvSpPr>
        <xdr:cNvPr id="1042" name="AutoShape 18"/>
        <xdr:cNvSpPr>
          <a:spLocks/>
        </xdr:cNvSpPr>
      </xdr:nvSpPr>
      <xdr:spPr bwMode="auto">
        <a:xfrm>
          <a:off x="9782175" y="1065847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43" name="AutoShape 19"/>
        <xdr:cNvSpPr>
          <a:spLocks/>
        </xdr:cNvSpPr>
      </xdr:nvSpPr>
      <xdr:spPr bwMode="auto">
        <a:xfrm>
          <a:off x="9753600" y="106584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48</xdr:row>
      <xdr:rowOff>0</xdr:rowOff>
    </xdr:from>
    <xdr:to>
      <xdr:col>15</xdr:col>
      <xdr:colOff>238125</xdr:colOff>
      <xdr:row>48</xdr:row>
      <xdr:rowOff>0</xdr:rowOff>
    </xdr:to>
    <xdr:sp macro="" textlink="">
      <xdr:nvSpPr>
        <xdr:cNvPr id="1045" name="AutoShape 21"/>
        <xdr:cNvSpPr>
          <a:spLocks/>
        </xdr:cNvSpPr>
      </xdr:nvSpPr>
      <xdr:spPr bwMode="auto">
        <a:xfrm>
          <a:off x="9801225" y="106584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23</xdr:row>
      <xdr:rowOff>28575</xdr:rowOff>
    </xdr:from>
    <xdr:to>
      <xdr:col>16</xdr:col>
      <xdr:colOff>0</xdr:colOff>
      <xdr:row>24</xdr:row>
      <xdr:rowOff>152400</xdr:rowOff>
    </xdr:to>
    <xdr:sp macro="" textlink="">
      <xdr:nvSpPr>
        <xdr:cNvPr id="1072" name="AutoShape 48"/>
        <xdr:cNvSpPr>
          <a:spLocks/>
        </xdr:cNvSpPr>
      </xdr:nvSpPr>
      <xdr:spPr bwMode="auto">
        <a:xfrm>
          <a:off x="9782175" y="5334000"/>
          <a:ext cx="219075" cy="409575"/>
        </a:xfrm>
        <a:prstGeom prst="rightBrace">
          <a:avLst>
            <a:gd name="adj1" fmla="val 1558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180975</xdr:rowOff>
    </xdr:to>
    <xdr:sp macro="" textlink="">
      <xdr:nvSpPr>
        <xdr:cNvPr id="1085" name="AutoShape 61"/>
        <xdr:cNvSpPr>
          <a:spLocks/>
        </xdr:cNvSpPr>
      </xdr:nvSpPr>
      <xdr:spPr bwMode="auto">
        <a:xfrm>
          <a:off x="9753600" y="652462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38</xdr:row>
      <xdr:rowOff>28575</xdr:rowOff>
    </xdr:from>
    <xdr:to>
      <xdr:col>15</xdr:col>
      <xdr:colOff>190500</xdr:colOff>
      <xdr:row>40</xdr:row>
      <xdr:rowOff>0</xdr:rowOff>
    </xdr:to>
    <xdr:sp macro="" textlink="">
      <xdr:nvSpPr>
        <xdr:cNvPr id="1086" name="AutoShape 62"/>
        <xdr:cNvSpPr>
          <a:spLocks/>
        </xdr:cNvSpPr>
      </xdr:nvSpPr>
      <xdr:spPr bwMode="auto">
        <a:xfrm>
          <a:off x="9753600" y="8420100"/>
          <a:ext cx="190500" cy="476250"/>
        </a:xfrm>
        <a:prstGeom prst="rightBrace">
          <a:avLst>
            <a:gd name="adj1" fmla="val 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32</xdr:row>
      <xdr:rowOff>28575</xdr:rowOff>
    </xdr:from>
    <xdr:to>
      <xdr:col>15</xdr:col>
      <xdr:colOff>190500</xdr:colOff>
      <xdr:row>34</xdr:row>
      <xdr:rowOff>47625</xdr:rowOff>
    </xdr:to>
    <xdr:sp macro="" textlink="">
      <xdr:nvSpPr>
        <xdr:cNvPr id="1087" name="AutoShape 63"/>
        <xdr:cNvSpPr>
          <a:spLocks/>
        </xdr:cNvSpPr>
      </xdr:nvSpPr>
      <xdr:spPr bwMode="auto">
        <a:xfrm>
          <a:off x="9753600" y="7077075"/>
          <a:ext cx="190500" cy="590550"/>
        </a:xfrm>
        <a:prstGeom prst="rightBrace">
          <a:avLst>
            <a:gd name="adj1" fmla="val 2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44</xdr:row>
      <xdr:rowOff>28575</xdr:rowOff>
    </xdr:from>
    <xdr:to>
      <xdr:col>15</xdr:col>
      <xdr:colOff>190500</xdr:colOff>
      <xdr:row>45</xdr:row>
      <xdr:rowOff>219075</xdr:rowOff>
    </xdr:to>
    <xdr:sp macro="" textlink="">
      <xdr:nvSpPr>
        <xdr:cNvPr id="1088" name="AutoShape 64"/>
        <xdr:cNvSpPr>
          <a:spLocks/>
        </xdr:cNvSpPr>
      </xdr:nvSpPr>
      <xdr:spPr bwMode="auto">
        <a:xfrm>
          <a:off x="9753600" y="9839325"/>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57</xdr:row>
      <xdr:rowOff>28575</xdr:rowOff>
    </xdr:from>
    <xdr:to>
      <xdr:col>15</xdr:col>
      <xdr:colOff>190500</xdr:colOff>
      <xdr:row>58</xdr:row>
      <xdr:rowOff>161925</xdr:rowOff>
    </xdr:to>
    <xdr:sp macro="" textlink="">
      <xdr:nvSpPr>
        <xdr:cNvPr id="1089" name="AutoShape 65"/>
        <xdr:cNvSpPr>
          <a:spLocks/>
        </xdr:cNvSpPr>
      </xdr:nvSpPr>
      <xdr:spPr bwMode="auto">
        <a:xfrm>
          <a:off x="9753600" y="123444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60</xdr:row>
      <xdr:rowOff>28575</xdr:rowOff>
    </xdr:from>
    <xdr:to>
      <xdr:col>15</xdr:col>
      <xdr:colOff>190500</xdr:colOff>
      <xdr:row>61</xdr:row>
      <xdr:rowOff>161925</xdr:rowOff>
    </xdr:to>
    <xdr:sp macro="" textlink="">
      <xdr:nvSpPr>
        <xdr:cNvPr id="1090" name="AutoShape 66"/>
        <xdr:cNvSpPr>
          <a:spLocks/>
        </xdr:cNvSpPr>
      </xdr:nvSpPr>
      <xdr:spPr bwMode="auto">
        <a:xfrm>
          <a:off x="9753600" y="130016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333375</xdr:colOff>
      <xdr:row>0</xdr:row>
      <xdr:rowOff>161925</xdr:rowOff>
    </xdr:from>
    <xdr:to>
      <xdr:col>2</xdr:col>
      <xdr:colOff>85725</xdr:colOff>
      <xdr:row>2</xdr:row>
      <xdr:rowOff>171450</xdr:rowOff>
    </xdr:to>
    <xdr:pic>
      <xdr:nvPicPr>
        <xdr:cNvPr id="1091" name="Picture 6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61925"/>
          <a:ext cx="2676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4</xdr:row>
      <xdr:rowOff>0</xdr:rowOff>
    </xdr:from>
    <xdr:to>
      <xdr:col>9</xdr:col>
      <xdr:colOff>9525</xdr:colOff>
      <xdr:row>4</xdr:row>
      <xdr:rowOff>323850</xdr:rowOff>
    </xdr:to>
    <xdr:sp macro="" textlink="">
      <xdr:nvSpPr>
        <xdr:cNvPr id="5123" name="Line 3"/>
        <xdr:cNvSpPr>
          <a:spLocks noChangeShapeType="1"/>
        </xdr:cNvSpPr>
      </xdr:nvSpPr>
      <xdr:spPr bwMode="auto">
        <a:xfrm flipH="1">
          <a:off x="6638925" y="1419225"/>
          <a:ext cx="8096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4</xdr:row>
      <xdr:rowOff>19050</xdr:rowOff>
    </xdr:from>
    <xdr:to>
      <xdr:col>8</xdr:col>
      <xdr:colOff>800100</xdr:colOff>
      <xdr:row>4</xdr:row>
      <xdr:rowOff>304800</xdr:rowOff>
    </xdr:to>
    <xdr:sp macro="" textlink="">
      <xdr:nvSpPr>
        <xdr:cNvPr id="5124" name="Line 4"/>
        <xdr:cNvSpPr>
          <a:spLocks noChangeShapeType="1"/>
        </xdr:cNvSpPr>
      </xdr:nvSpPr>
      <xdr:spPr bwMode="auto">
        <a:xfrm>
          <a:off x="6648450" y="1438275"/>
          <a:ext cx="78105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282"/>
  <sheetViews>
    <sheetView topLeftCell="A61" zoomScale="85" zoomScaleNormal="85" zoomScaleSheetLayoutView="100" workbookViewId="0">
      <selection activeCell="B85" sqref="B85"/>
    </sheetView>
  </sheetViews>
  <sheetFormatPr defaultRowHeight="15" x14ac:dyDescent="0.2"/>
  <cols>
    <col min="1" max="1" width="5.77734375" customWidth="1"/>
    <col min="2" max="2" width="79.5546875" customWidth="1"/>
  </cols>
  <sheetData>
    <row r="1" spans="1:2" ht="47.25" x14ac:dyDescent="0.2">
      <c r="A1" s="490"/>
      <c r="B1" s="138" t="s">
        <v>167</v>
      </c>
    </row>
    <row r="2" spans="1:2" x14ac:dyDescent="0.2">
      <c r="A2" s="490"/>
      <c r="B2" s="490"/>
    </row>
    <row r="3" spans="1:2" ht="15.75" x14ac:dyDescent="0.2">
      <c r="A3" s="809" t="s">
        <v>40</v>
      </c>
      <c r="B3" s="138" t="s">
        <v>168</v>
      </c>
    </row>
    <row r="4" spans="1:2" x14ac:dyDescent="0.2">
      <c r="A4" s="139"/>
      <c r="B4" s="139"/>
    </row>
    <row r="5" spans="1:2" x14ac:dyDescent="0.2">
      <c r="A5" s="139"/>
      <c r="B5" s="140" t="s">
        <v>169</v>
      </c>
    </row>
    <row r="6" spans="1:2" x14ac:dyDescent="0.2">
      <c r="A6" s="139"/>
      <c r="B6" s="140"/>
    </row>
    <row r="7" spans="1:2" ht="38.25" x14ac:dyDescent="0.2">
      <c r="A7" s="141">
        <v>1</v>
      </c>
      <c r="B7" s="142" t="s">
        <v>170</v>
      </c>
    </row>
    <row r="8" spans="1:2" x14ac:dyDescent="0.2">
      <c r="A8" s="141"/>
      <c r="B8" s="490"/>
    </row>
    <row r="9" spans="1:2" ht="51" x14ac:dyDescent="0.2">
      <c r="A9" s="141">
        <f>A7+1</f>
        <v>2</v>
      </c>
      <c r="B9" s="143" t="s">
        <v>226</v>
      </c>
    </row>
    <row r="10" spans="1:2" x14ac:dyDescent="0.2">
      <c r="A10" s="141"/>
      <c r="B10" s="143"/>
    </row>
    <row r="11" spans="1:2" ht="25.5" x14ac:dyDescent="0.2">
      <c r="A11" s="141">
        <f>A9+1</f>
        <v>3</v>
      </c>
      <c r="B11" s="142" t="s">
        <v>171</v>
      </c>
    </row>
    <row r="12" spans="1:2" x14ac:dyDescent="0.2">
      <c r="A12" s="141"/>
      <c r="B12" s="143"/>
    </row>
    <row r="13" spans="1:2" ht="25.5" x14ac:dyDescent="0.2">
      <c r="A13" s="141">
        <f>A11+1</f>
        <v>4</v>
      </c>
      <c r="B13" s="142" t="s">
        <v>172</v>
      </c>
    </row>
    <row r="14" spans="1:2" x14ac:dyDescent="0.2">
      <c r="A14" s="141"/>
      <c r="B14" s="142"/>
    </row>
    <row r="15" spans="1:2" ht="25.5" x14ac:dyDescent="0.2">
      <c r="A15" s="141">
        <f>A13+1</f>
        <v>5</v>
      </c>
      <c r="B15" s="142" t="s">
        <v>173</v>
      </c>
    </row>
    <row r="16" spans="1:2" x14ac:dyDescent="0.2">
      <c r="A16" s="141"/>
      <c r="B16" s="142"/>
    </row>
    <row r="17" spans="1:2" ht="25.5" x14ac:dyDescent="0.2">
      <c r="A17" s="141">
        <f>A15+1</f>
        <v>6</v>
      </c>
      <c r="B17" s="143" t="s">
        <v>174</v>
      </c>
    </row>
    <row r="18" spans="1:2" x14ac:dyDescent="0.2">
      <c r="A18" s="141"/>
      <c r="B18" s="143"/>
    </row>
    <row r="19" spans="1:2" ht="25.5" x14ac:dyDescent="0.2">
      <c r="A19" s="141">
        <f>A17+1</f>
        <v>7</v>
      </c>
      <c r="B19" s="142" t="s">
        <v>175</v>
      </c>
    </row>
    <row r="20" spans="1:2" x14ac:dyDescent="0.2">
      <c r="A20" s="141"/>
      <c r="B20" s="139"/>
    </row>
    <row r="21" spans="1:2" ht="51" x14ac:dyDescent="0.2">
      <c r="A21" s="141">
        <f>A19+1</f>
        <v>8</v>
      </c>
      <c r="B21" s="142" t="s">
        <v>176</v>
      </c>
    </row>
    <row r="22" spans="1:2" x14ac:dyDescent="0.2">
      <c r="A22" s="141"/>
      <c r="B22" s="142"/>
    </row>
    <row r="23" spans="1:2" ht="38.25" x14ac:dyDescent="0.2">
      <c r="A23" s="141">
        <f>A21+1</f>
        <v>9</v>
      </c>
      <c r="B23" s="142" t="s">
        <v>177</v>
      </c>
    </row>
    <row r="24" spans="1:2" x14ac:dyDescent="0.2">
      <c r="A24" s="141"/>
      <c r="B24" s="142"/>
    </row>
    <row r="25" spans="1:2" ht="25.5" x14ac:dyDescent="0.2">
      <c r="A25" s="141">
        <f>A23+1</f>
        <v>10</v>
      </c>
      <c r="B25" s="144" t="s">
        <v>178</v>
      </c>
    </row>
    <row r="26" spans="1:2" x14ac:dyDescent="0.2">
      <c r="A26" s="141"/>
      <c r="B26" s="144"/>
    </row>
    <row r="27" spans="1:2" ht="38.25" x14ac:dyDescent="0.2">
      <c r="A27" s="141">
        <f>A25+1</f>
        <v>11</v>
      </c>
      <c r="B27" s="144" t="s">
        <v>179</v>
      </c>
    </row>
    <row r="28" spans="1:2" x14ac:dyDescent="0.2">
      <c r="A28" s="141"/>
      <c r="B28" s="144"/>
    </row>
    <row r="29" spans="1:2" ht="25.5" x14ac:dyDescent="0.2">
      <c r="A29" s="141">
        <f>A27+1</f>
        <v>12</v>
      </c>
      <c r="B29" s="142" t="s">
        <v>180</v>
      </c>
    </row>
    <row r="30" spans="1:2" x14ac:dyDescent="0.2">
      <c r="A30" s="141"/>
      <c r="B30" s="142"/>
    </row>
    <row r="31" spans="1:2" ht="25.5" x14ac:dyDescent="0.2">
      <c r="A31" s="141">
        <f>A29+1</f>
        <v>13</v>
      </c>
      <c r="B31" s="145" t="s">
        <v>181</v>
      </c>
    </row>
    <row r="32" spans="1:2" x14ac:dyDescent="0.2">
      <c r="A32" s="141"/>
      <c r="B32" s="145"/>
    </row>
    <row r="33" spans="1:2" ht="25.5" x14ac:dyDescent="0.2">
      <c r="A33" s="141">
        <f>A31+1</f>
        <v>14</v>
      </c>
      <c r="B33" s="145" t="s">
        <v>182</v>
      </c>
    </row>
    <row r="34" spans="1:2" x14ac:dyDescent="0.2">
      <c r="A34" s="141"/>
      <c r="B34" s="139"/>
    </row>
    <row r="35" spans="1:2" ht="25.5" x14ac:dyDescent="0.2">
      <c r="A35" s="141">
        <f>A33+1</f>
        <v>15</v>
      </c>
      <c r="B35" s="144" t="s">
        <v>258</v>
      </c>
    </row>
    <row r="36" spans="1:2" x14ac:dyDescent="0.2">
      <c r="A36" s="141"/>
      <c r="B36" s="139"/>
    </row>
    <row r="37" spans="1:2" x14ac:dyDescent="0.2">
      <c r="A37" s="141">
        <f>A35+1</f>
        <v>16</v>
      </c>
      <c r="B37" s="142" t="s">
        <v>227</v>
      </c>
    </row>
    <row r="38" spans="1:2" x14ac:dyDescent="0.2">
      <c r="A38" s="141"/>
      <c r="B38" s="490"/>
    </row>
    <row r="39" spans="1:2" x14ac:dyDescent="0.2">
      <c r="A39" s="141">
        <v>17</v>
      </c>
      <c r="B39" s="149" t="s">
        <v>196</v>
      </c>
    </row>
    <row r="40" spans="1:2" x14ac:dyDescent="0.2">
      <c r="A40" s="141"/>
      <c r="B40" s="149"/>
    </row>
    <row r="41" spans="1:2" ht="15.75" x14ac:dyDescent="0.2">
      <c r="A41" s="800" t="s">
        <v>42</v>
      </c>
      <c r="B41" s="801" t="s">
        <v>183</v>
      </c>
    </row>
    <row r="42" spans="1:2" x14ac:dyDescent="0.2">
      <c r="A42" s="141"/>
      <c r="B42" s="139"/>
    </row>
    <row r="43" spans="1:2" x14ac:dyDescent="0.2">
      <c r="A43" s="141">
        <v>1</v>
      </c>
      <c r="B43" s="139" t="s">
        <v>184</v>
      </c>
    </row>
    <row r="44" spans="1:2" x14ac:dyDescent="0.2">
      <c r="A44" s="141"/>
      <c r="B44" s="139"/>
    </row>
    <row r="45" spans="1:2" ht="25.5" x14ac:dyDescent="0.2">
      <c r="A45" s="141">
        <f>A43+1</f>
        <v>2</v>
      </c>
      <c r="B45" s="143" t="s">
        <v>185</v>
      </c>
    </row>
    <row r="46" spans="1:2" x14ac:dyDescent="0.2">
      <c r="A46" s="141"/>
      <c r="B46" s="490"/>
    </row>
    <row r="47" spans="1:2" x14ac:dyDescent="0.2">
      <c r="A47" s="141">
        <f>A45+1</f>
        <v>3</v>
      </c>
      <c r="B47" s="139" t="s">
        <v>186</v>
      </c>
    </row>
    <row r="48" spans="1:2" x14ac:dyDescent="0.2">
      <c r="A48" s="141"/>
      <c r="B48" s="490"/>
    </row>
    <row r="49" spans="1:2" ht="25.5" x14ac:dyDescent="0.2">
      <c r="A49" s="141">
        <f>A47+1</f>
        <v>4</v>
      </c>
      <c r="B49" s="139" t="s">
        <v>187</v>
      </c>
    </row>
    <row r="50" spans="1:2" x14ac:dyDescent="0.2">
      <c r="A50" s="141"/>
      <c r="B50" s="490"/>
    </row>
    <row r="51" spans="1:2" ht="25.5" x14ac:dyDescent="0.2">
      <c r="A51" s="141">
        <f>A49+1</f>
        <v>5</v>
      </c>
      <c r="B51" s="139" t="s">
        <v>188</v>
      </c>
    </row>
    <row r="52" spans="1:2" x14ac:dyDescent="0.2">
      <c r="A52" s="141"/>
      <c r="B52" s="139"/>
    </row>
    <row r="53" spans="1:2" ht="51" x14ac:dyDescent="0.2">
      <c r="A53" s="141">
        <f>A51+1</f>
        <v>6</v>
      </c>
      <c r="B53" s="145" t="s">
        <v>189</v>
      </c>
    </row>
    <row r="54" spans="1:2" x14ac:dyDescent="0.2">
      <c r="A54" s="141"/>
      <c r="B54" s="139"/>
    </row>
    <row r="55" spans="1:2" x14ac:dyDescent="0.2">
      <c r="A55" s="141">
        <f>A53+1</f>
        <v>7</v>
      </c>
      <c r="B55" s="139" t="s">
        <v>190</v>
      </c>
    </row>
    <row r="56" spans="1:2" x14ac:dyDescent="0.2">
      <c r="A56" s="141"/>
      <c r="B56" s="490"/>
    </row>
    <row r="57" spans="1:2" ht="51" x14ac:dyDescent="0.2">
      <c r="A57" s="141">
        <f>A55+1</f>
        <v>8</v>
      </c>
      <c r="B57" s="145" t="s">
        <v>191</v>
      </c>
    </row>
    <row r="58" spans="1:2" x14ac:dyDescent="0.2">
      <c r="A58" s="141"/>
      <c r="B58" s="145"/>
    </row>
    <row r="59" spans="1:2" ht="38.25" x14ac:dyDescent="0.2">
      <c r="A59" s="141">
        <f>A57+1</f>
        <v>9</v>
      </c>
      <c r="B59" s="145" t="s">
        <v>192</v>
      </c>
    </row>
    <row r="60" spans="1:2" x14ac:dyDescent="0.2">
      <c r="A60" s="141"/>
      <c r="B60" s="145"/>
    </row>
    <row r="61" spans="1:2" ht="25.5" x14ac:dyDescent="0.2">
      <c r="A61" s="141">
        <f>A59+1</f>
        <v>10</v>
      </c>
      <c r="B61" s="139" t="s">
        <v>259</v>
      </c>
    </row>
    <row r="62" spans="1:2" x14ac:dyDescent="0.2">
      <c r="A62" s="491"/>
      <c r="B62" s="490"/>
    </row>
    <row r="63" spans="1:2" ht="25.5" x14ac:dyDescent="0.2">
      <c r="A63" s="141">
        <f>A61+1</f>
        <v>11</v>
      </c>
      <c r="B63" s="142" t="s">
        <v>193</v>
      </c>
    </row>
    <row r="64" spans="1:2" x14ac:dyDescent="0.2">
      <c r="A64" s="491"/>
      <c r="B64" s="142"/>
    </row>
    <row r="65" spans="1:2" ht="38.25" x14ac:dyDescent="0.2">
      <c r="A65" s="141">
        <f>A63+1</f>
        <v>12</v>
      </c>
      <c r="B65" s="143" t="s">
        <v>194</v>
      </c>
    </row>
    <row r="66" spans="1:2" x14ac:dyDescent="0.2">
      <c r="A66" s="490"/>
      <c r="B66" s="490"/>
    </row>
    <row r="67" spans="1:2" ht="15.75" x14ac:dyDescent="0.2">
      <c r="A67" s="800" t="s">
        <v>44</v>
      </c>
      <c r="B67" s="801" t="s">
        <v>297</v>
      </c>
    </row>
    <row r="68" spans="1:2" x14ac:dyDescent="0.2">
      <c r="A68" s="802"/>
      <c r="B68" s="803"/>
    </row>
    <row r="69" spans="1:2" ht="45" x14ac:dyDescent="0.2">
      <c r="A69" s="802"/>
      <c r="B69" s="804" t="s">
        <v>298</v>
      </c>
    </row>
    <row r="70" spans="1:2" x14ac:dyDescent="0.2">
      <c r="A70" s="802"/>
      <c r="B70" s="803"/>
    </row>
    <row r="71" spans="1:2" x14ac:dyDescent="0.2">
      <c r="A71" s="805" t="s">
        <v>299</v>
      </c>
      <c r="B71" s="806" t="s">
        <v>300</v>
      </c>
    </row>
    <row r="72" spans="1:2" x14ac:dyDescent="0.2">
      <c r="A72" s="805"/>
      <c r="B72" s="806"/>
    </row>
    <row r="73" spans="1:2" x14ac:dyDescent="0.2">
      <c r="A73" s="805" t="s">
        <v>301</v>
      </c>
      <c r="B73" s="806" t="s">
        <v>302</v>
      </c>
    </row>
    <row r="74" spans="1:2" x14ac:dyDescent="0.2">
      <c r="A74" s="805"/>
      <c r="B74" s="806"/>
    </row>
    <row r="75" spans="1:2" ht="25.5" x14ac:dyDescent="0.2">
      <c r="A75" s="805" t="s">
        <v>303</v>
      </c>
      <c r="B75" s="806" t="s">
        <v>304</v>
      </c>
    </row>
    <row r="76" spans="1:2" x14ac:dyDescent="0.2">
      <c r="A76" s="805"/>
      <c r="B76" s="806"/>
    </row>
    <row r="77" spans="1:2" x14ac:dyDescent="0.2">
      <c r="A77" s="805" t="s">
        <v>305</v>
      </c>
      <c r="B77" s="807" t="s">
        <v>306</v>
      </c>
    </row>
    <row r="78" spans="1:2" x14ac:dyDescent="0.2">
      <c r="A78" s="805"/>
      <c r="B78" s="806"/>
    </row>
    <row r="79" spans="1:2" ht="25.5" x14ac:dyDescent="0.2">
      <c r="A79" s="805" t="s">
        <v>307</v>
      </c>
      <c r="B79" s="806" t="s">
        <v>308</v>
      </c>
    </row>
    <row r="80" spans="1:2" x14ac:dyDescent="0.2">
      <c r="A80" s="805"/>
      <c r="B80" s="806"/>
    </row>
    <row r="81" spans="1:2" ht="25.5" x14ac:dyDescent="0.2">
      <c r="A81" s="805" t="s">
        <v>309</v>
      </c>
      <c r="B81" s="807" t="s">
        <v>310</v>
      </c>
    </row>
    <row r="82" spans="1:2" x14ac:dyDescent="0.2">
      <c r="A82" s="805"/>
      <c r="B82" s="806"/>
    </row>
    <row r="83" spans="1:2" ht="25.5" x14ac:dyDescent="0.2">
      <c r="A83" s="805" t="s">
        <v>311</v>
      </c>
      <c r="B83" s="806" t="s">
        <v>312</v>
      </c>
    </row>
    <row r="84" spans="1:2" x14ac:dyDescent="0.2">
      <c r="A84" s="802"/>
      <c r="B84" s="803"/>
    </row>
    <row r="85" spans="1:2" x14ac:dyDescent="0.2">
      <c r="A85" s="802"/>
      <c r="B85" s="803"/>
    </row>
    <row r="86" spans="1:2" x14ac:dyDescent="0.2">
      <c r="A86" s="802"/>
      <c r="B86" s="803" t="s">
        <v>26</v>
      </c>
    </row>
    <row r="87" spans="1:2" ht="25.5" x14ac:dyDescent="0.2">
      <c r="A87" s="802"/>
      <c r="B87" s="808" t="s">
        <v>313</v>
      </c>
    </row>
    <row r="89" spans="1:2" x14ac:dyDescent="0.2">
      <c r="A89" s="490"/>
      <c r="B89" s="490"/>
    </row>
    <row r="90" spans="1:2" x14ac:dyDescent="0.2">
      <c r="A90" s="490"/>
      <c r="B90" s="490"/>
    </row>
    <row r="91" spans="1:2" x14ac:dyDescent="0.2">
      <c r="A91" s="490"/>
      <c r="B91" s="490"/>
    </row>
    <row r="92" spans="1:2" x14ac:dyDescent="0.2">
      <c r="A92" s="490"/>
      <c r="B92" s="490"/>
    </row>
    <row r="93" spans="1:2" x14ac:dyDescent="0.2">
      <c r="A93" s="490"/>
      <c r="B93" s="490"/>
    </row>
    <row r="94" spans="1:2" x14ac:dyDescent="0.2">
      <c r="A94" s="490"/>
      <c r="B94" s="490"/>
    </row>
    <row r="95" spans="1:2" x14ac:dyDescent="0.2">
      <c r="A95" s="490"/>
      <c r="B95" s="490"/>
    </row>
    <row r="96" spans="1:2" x14ac:dyDescent="0.2">
      <c r="A96" s="490"/>
      <c r="B96" s="490"/>
    </row>
    <row r="97" spans="1:2" x14ac:dyDescent="0.2">
      <c r="A97" s="490"/>
      <c r="B97" s="490"/>
    </row>
    <row r="98" spans="1:2" x14ac:dyDescent="0.2">
      <c r="A98" s="490"/>
      <c r="B98" s="490"/>
    </row>
    <row r="99" spans="1:2" x14ac:dyDescent="0.2">
      <c r="A99" s="490"/>
      <c r="B99" s="490"/>
    </row>
    <row r="100" spans="1:2" x14ac:dyDescent="0.2">
      <c r="A100" s="490"/>
      <c r="B100" s="490"/>
    </row>
    <row r="101" spans="1:2" x14ac:dyDescent="0.2">
      <c r="A101" s="490"/>
      <c r="B101" s="490"/>
    </row>
    <row r="102" spans="1:2" x14ac:dyDescent="0.2">
      <c r="A102" s="490"/>
      <c r="B102" s="490"/>
    </row>
    <row r="103" spans="1:2" x14ac:dyDescent="0.2">
      <c r="A103" s="490"/>
      <c r="B103" s="490"/>
    </row>
    <row r="104" spans="1:2" x14ac:dyDescent="0.2">
      <c r="A104" s="490"/>
      <c r="B104" s="490"/>
    </row>
    <row r="105" spans="1:2" x14ac:dyDescent="0.2">
      <c r="A105" s="490"/>
      <c r="B105" s="490"/>
    </row>
    <row r="106" spans="1:2" x14ac:dyDescent="0.2">
      <c r="A106" s="490"/>
      <c r="B106" s="490"/>
    </row>
    <row r="107" spans="1:2" x14ac:dyDescent="0.2">
      <c r="A107" s="490"/>
      <c r="B107" s="490"/>
    </row>
    <row r="108" spans="1:2" x14ac:dyDescent="0.2">
      <c r="A108" s="490"/>
      <c r="B108" s="490"/>
    </row>
    <row r="109" spans="1:2" x14ac:dyDescent="0.2">
      <c r="A109" s="490"/>
      <c r="B109" s="490"/>
    </row>
    <row r="110" spans="1:2" x14ac:dyDescent="0.2">
      <c r="A110" s="490"/>
      <c r="B110" s="490"/>
    </row>
    <row r="111" spans="1:2" x14ac:dyDescent="0.2">
      <c r="A111" s="490"/>
      <c r="B111" s="490"/>
    </row>
    <row r="112" spans="1:2" x14ac:dyDescent="0.2">
      <c r="A112" s="490"/>
      <c r="B112" s="490"/>
    </row>
    <row r="113" spans="1:2" x14ac:dyDescent="0.2">
      <c r="A113" s="490"/>
      <c r="B113" s="490"/>
    </row>
    <row r="114" spans="1:2" x14ac:dyDescent="0.2">
      <c r="A114" s="490"/>
      <c r="B114" s="490"/>
    </row>
    <row r="115" spans="1:2" x14ac:dyDescent="0.2">
      <c r="A115" s="490"/>
      <c r="B115" s="490"/>
    </row>
    <row r="116" spans="1:2" x14ac:dyDescent="0.2">
      <c r="A116" s="490"/>
      <c r="B116" s="490"/>
    </row>
    <row r="117" spans="1:2" x14ac:dyDescent="0.2">
      <c r="A117" s="490"/>
      <c r="B117" s="490"/>
    </row>
    <row r="118" spans="1:2" x14ac:dyDescent="0.2">
      <c r="A118" s="490"/>
      <c r="B118" s="490"/>
    </row>
    <row r="119" spans="1:2" x14ac:dyDescent="0.2">
      <c r="A119" s="490"/>
      <c r="B119" s="490"/>
    </row>
    <row r="120" spans="1:2" x14ac:dyDescent="0.2">
      <c r="A120" s="490"/>
      <c r="B120" s="490"/>
    </row>
    <row r="121" spans="1:2" x14ac:dyDescent="0.2">
      <c r="A121" s="490"/>
      <c r="B121" s="490"/>
    </row>
    <row r="122" spans="1:2" x14ac:dyDescent="0.2">
      <c r="A122" s="490"/>
      <c r="B122" s="490"/>
    </row>
    <row r="123" spans="1:2" x14ac:dyDescent="0.2">
      <c r="A123" s="490"/>
      <c r="B123" s="490"/>
    </row>
    <row r="124" spans="1:2" x14ac:dyDescent="0.2">
      <c r="A124" s="490"/>
      <c r="B124" s="490"/>
    </row>
    <row r="125" spans="1:2" x14ac:dyDescent="0.2">
      <c r="A125" s="490"/>
      <c r="B125" s="490"/>
    </row>
    <row r="126" spans="1:2" x14ac:dyDescent="0.2">
      <c r="A126" s="490"/>
      <c r="B126" s="490"/>
    </row>
    <row r="127" spans="1:2" x14ac:dyDescent="0.2">
      <c r="A127" s="490"/>
      <c r="B127" s="490"/>
    </row>
    <row r="128" spans="1:2" x14ac:dyDescent="0.2">
      <c r="A128" s="490"/>
      <c r="B128" s="490"/>
    </row>
    <row r="129" spans="1:2" x14ac:dyDescent="0.2">
      <c r="A129" s="490"/>
      <c r="B129" s="490"/>
    </row>
    <row r="130" spans="1:2" x14ac:dyDescent="0.2">
      <c r="A130" s="490"/>
      <c r="B130" s="490"/>
    </row>
    <row r="131" spans="1:2" x14ac:dyDescent="0.2">
      <c r="A131" s="490"/>
      <c r="B131" s="490"/>
    </row>
    <row r="132" spans="1:2" x14ac:dyDescent="0.2">
      <c r="A132" s="490"/>
      <c r="B132" s="490"/>
    </row>
    <row r="133" spans="1:2" x14ac:dyDescent="0.2">
      <c r="A133" s="490"/>
      <c r="B133" s="490"/>
    </row>
    <row r="134" spans="1:2" x14ac:dyDescent="0.2">
      <c r="A134" s="490"/>
      <c r="B134" s="490"/>
    </row>
    <row r="135" spans="1:2" x14ac:dyDescent="0.2">
      <c r="A135" s="490"/>
      <c r="B135" s="490"/>
    </row>
    <row r="136" spans="1:2" x14ac:dyDescent="0.2">
      <c r="A136" s="490"/>
      <c r="B136" s="490"/>
    </row>
    <row r="137" spans="1:2" x14ac:dyDescent="0.2">
      <c r="A137" s="490"/>
      <c r="B137" s="490"/>
    </row>
    <row r="138" spans="1:2" x14ac:dyDescent="0.2">
      <c r="A138" s="490"/>
      <c r="B138" s="490"/>
    </row>
    <row r="139" spans="1:2" x14ac:dyDescent="0.2">
      <c r="A139" s="490"/>
      <c r="B139" s="490"/>
    </row>
    <row r="140" spans="1:2" x14ac:dyDescent="0.2">
      <c r="A140" s="490"/>
      <c r="B140" s="490"/>
    </row>
    <row r="141" spans="1:2" x14ac:dyDescent="0.2">
      <c r="A141" s="490"/>
      <c r="B141" s="490"/>
    </row>
    <row r="142" spans="1:2" x14ac:dyDescent="0.2">
      <c r="A142" s="490"/>
      <c r="B142" s="490"/>
    </row>
    <row r="143" spans="1:2" x14ac:dyDescent="0.2">
      <c r="A143" s="490"/>
      <c r="B143" s="490"/>
    </row>
    <row r="144" spans="1:2" x14ac:dyDescent="0.2">
      <c r="A144" s="490"/>
      <c r="B144" s="490"/>
    </row>
    <row r="145" spans="1:2" x14ac:dyDescent="0.2">
      <c r="A145" s="490"/>
      <c r="B145" s="490"/>
    </row>
    <row r="146" spans="1:2" x14ac:dyDescent="0.2">
      <c r="A146" s="490"/>
      <c r="B146" s="490"/>
    </row>
    <row r="147" spans="1:2" x14ac:dyDescent="0.2">
      <c r="A147" s="490"/>
      <c r="B147" s="490"/>
    </row>
    <row r="148" spans="1:2" x14ac:dyDescent="0.2">
      <c r="A148" s="490"/>
      <c r="B148" s="490"/>
    </row>
    <row r="149" spans="1:2" x14ac:dyDescent="0.2">
      <c r="A149" s="490"/>
      <c r="B149" s="490"/>
    </row>
    <row r="150" spans="1:2" x14ac:dyDescent="0.2">
      <c r="A150" s="490"/>
      <c r="B150" s="490"/>
    </row>
    <row r="151" spans="1:2" x14ac:dyDescent="0.2">
      <c r="A151" s="490"/>
      <c r="B151" s="490"/>
    </row>
    <row r="152" spans="1:2" x14ac:dyDescent="0.2">
      <c r="A152" s="490"/>
      <c r="B152" s="490"/>
    </row>
    <row r="153" spans="1:2" x14ac:dyDescent="0.2">
      <c r="A153" s="490"/>
      <c r="B153" s="490"/>
    </row>
    <row r="154" spans="1:2" x14ac:dyDescent="0.2">
      <c r="A154" s="490"/>
      <c r="B154" s="490"/>
    </row>
    <row r="155" spans="1:2" x14ac:dyDescent="0.2">
      <c r="A155" s="490"/>
      <c r="B155" s="490"/>
    </row>
    <row r="156" spans="1:2" x14ac:dyDescent="0.2">
      <c r="A156" s="490"/>
      <c r="B156" s="490"/>
    </row>
    <row r="157" spans="1:2" x14ac:dyDescent="0.2">
      <c r="A157" s="490"/>
      <c r="B157" s="490"/>
    </row>
    <row r="158" spans="1:2" x14ac:dyDescent="0.2">
      <c r="A158" s="490"/>
      <c r="B158" s="490"/>
    </row>
    <row r="159" spans="1:2" x14ac:dyDescent="0.2">
      <c r="A159" s="490"/>
      <c r="B159" s="490"/>
    </row>
    <row r="160" spans="1:2" x14ac:dyDescent="0.2">
      <c r="A160" s="490"/>
      <c r="B160" s="490"/>
    </row>
    <row r="161" spans="1:2" x14ac:dyDescent="0.2">
      <c r="A161" s="490"/>
      <c r="B161" s="490"/>
    </row>
    <row r="162" spans="1:2" x14ac:dyDescent="0.2">
      <c r="A162" s="490"/>
      <c r="B162" s="490"/>
    </row>
    <row r="163" spans="1:2" x14ac:dyDescent="0.2">
      <c r="A163" s="490"/>
      <c r="B163" s="490"/>
    </row>
    <row r="164" spans="1:2" x14ac:dyDescent="0.2">
      <c r="A164" s="490"/>
      <c r="B164" s="490"/>
    </row>
    <row r="165" spans="1:2" x14ac:dyDescent="0.2">
      <c r="A165" s="490"/>
      <c r="B165" s="490"/>
    </row>
    <row r="166" spans="1:2" x14ac:dyDescent="0.2">
      <c r="A166" s="490"/>
      <c r="B166" s="490"/>
    </row>
    <row r="167" spans="1:2" x14ac:dyDescent="0.2">
      <c r="A167" s="490"/>
      <c r="B167" s="490"/>
    </row>
    <row r="168" spans="1:2" x14ac:dyDescent="0.2">
      <c r="A168" s="490"/>
      <c r="B168" s="490"/>
    </row>
    <row r="169" spans="1:2" x14ac:dyDescent="0.2">
      <c r="A169" s="490"/>
      <c r="B169" s="490"/>
    </row>
    <row r="170" spans="1:2" x14ac:dyDescent="0.2">
      <c r="A170" s="490"/>
      <c r="B170" s="490"/>
    </row>
    <row r="171" spans="1:2" x14ac:dyDescent="0.2">
      <c r="A171" s="490"/>
      <c r="B171" s="490"/>
    </row>
    <row r="172" spans="1:2" x14ac:dyDescent="0.2">
      <c r="A172" s="490"/>
      <c r="B172" s="490"/>
    </row>
    <row r="173" spans="1:2" x14ac:dyDescent="0.2">
      <c r="A173" s="490"/>
      <c r="B173" s="490"/>
    </row>
    <row r="174" spans="1:2" x14ac:dyDescent="0.2">
      <c r="A174" s="490"/>
      <c r="B174" s="490"/>
    </row>
    <row r="175" spans="1:2" x14ac:dyDescent="0.2">
      <c r="A175" s="490"/>
      <c r="B175" s="490"/>
    </row>
    <row r="176" spans="1:2" x14ac:dyDescent="0.2">
      <c r="A176" s="490"/>
      <c r="B176" s="490"/>
    </row>
    <row r="177" spans="1:2" x14ac:dyDescent="0.2">
      <c r="A177" s="490"/>
      <c r="B177" s="490"/>
    </row>
    <row r="178" spans="1:2" x14ac:dyDescent="0.2">
      <c r="A178" s="490"/>
      <c r="B178" s="490"/>
    </row>
    <row r="179" spans="1:2" x14ac:dyDescent="0.2">
      <c r="A179" s="490"/>
      <c r="B179" s="490"/>
    </row>
    <row r="180" spans="1:2" x14ac:dyDescent="0.2">
      <c r="A180" s="490"/>
      <c r="B180" s="490"/>
    </row>
    <row r="181" spans="1:2" x14ac:dyDescent="0.2">
      <c r="A181" s="490"/>
      <c r="B181" s="490"/>
    </row>
    <row r="182" spans="1:2" x14ac:dyDescent="0.2">
      <c r="A182" s="490"/>
      <c r="B182" s="490"/>
    </row>
    <row r="183" spans="1:2" x14ac:dyDescent="0.2">
      <c r="A183" s="490"/>
      <c r="B183" s="490"/>
    </row>
    <row r="184" spans="1:2" x14ac:dyDescent="0.2">
      <c r="A184" s="490"/>
      <c r="B184" s="490"/>
    </row>
    <row r="185" spans="1:2" x14ac:dyDescent="0.2">
      <c r="A185" s="490"/>
      <c r="B185" s="490"/>
    </row>
    <row r="186" spans="1:2" x14ac:dyDescent="0.2">
      <c r="A186" s="490"/>
      <c r="B186" s="490"/>
    </row>
    <row r="187" spans="1:2" x14ac:dyDescent="0.2">
      <c r="A187" s="490"/>
      <c r="B187" s="490"/>
    </row>
    <row r="188" spans="1:2" x14ac:dyDescent="0.2">
      <c r="A188" s="490"/>
      <c r="B188" s="490"/>
    </row>
    <row r="189" spans="1:2" x14ac:dyDescent="0.2">
      <c r="A189" s="490"/>
      <c r="B189" s="490"/>
    </row>
    <row r="190" spans="1:2" x14ac:dyDescent="0.2">
      <c r="A190" s="490"/>
      <c r="B190" s="490"/>
    </row>
    <row r="191" spans="1:2" x14ac:dyDescent="0.2">
      <c r="A191" s="490"/>
      <c r="B191" s="490"/>
    </row>
    <row r="192" spans="1:2" x14ac:dyDescent="0.2">
      <c r="A192" s="490"/>
      <c r="B192" s="490"/>
    </row>
    <row r="193" spans="1:2" x14ac:dyDescent="0.2">
      <c r="A193" s="490"/>
      <c r="B193" s="490"/>
    </row>
    <row r="194" spans="1:2" x14ac:dyDescent="0.2">
      <c r="A194" s="490"/>
      <c r="B194" s="490"/>
    </row>
    <row r="195" spans="1:2" x14ac:dyDescent="0.2">
      <c r="A195" s="490"/>
      <c r="B195" s="490"/>
    </row>
    <row r="196" spans="1:2" x14ac:dyDescent="0.2">
      <c r="A196" s="490"/>
      <c r="B196" s="490"/>
    </row>
    <row r="197" spans="1:2" x14ac:dyDescent="0.2">
      <c r="A197" s="490"/>
      <c r="B197" s="490"/>
    </row>
    <row r="198" spans="1:2" x14ac:dyDescent="0.2">
      <c r="A198" s="490"/>
      <c r="B198" s="490"/>
    </row>
    <row r="199" spans="1:2" x14ac:dyDescent="0.2">
      <c r="A199" s="490"/>
      <c r="B199" s="490"/>
    </row>
    <row r="200" spans="1:2" x14ac:dyDescent="0.2">
      <c r="A200" s="490"/>
      <c r="B200" s="490"/>
    </row>
    <row r="201" spans="1:2" x14ac:dyDescent="0.2">
      <c r="A201" s="490"/>
      <c r="B201" s="490"/>
    </row>
    <row r="202" spans="1:2" x14ac:dyDescent="0.2">
      <c r="A202" s="490"/>
      <c r="B202" s="490"/>
    </row>
    <row r="203" spans="1:2" x14ac:dyDescent="0.2">
      <c r="A203" s="490"/>
      <c r="B203" s="490"/>
    </row>
    <row r="204" spans="1:2" x14ac:dyDescent="0.2">
      <c r="A204" s="490"/>
      <c r="B204" s="490"/>
    </row>
    <row r="205" spans="1:2" x14ac:dyDescent="0.2">
      <c r="A205" s="490"/>
      <c r="B205" s="490"/>
    </row>
    <row r="206" spans="1:2" x14ac:dyDescent="0.2">
      <c r="A206" s="490"/>
      <c r="B206" s="490"/>
    </row>
    <row r="207" spans="1:2" x14ac:dyDescent="0.2">
      <c r="A207" s="490"/>
      <c r="B207" s="490"/>
    </row>
    <row r="208" spans="1:2" x14ac:dyDescent="0.2">
      <c r="A208" s="490"/>
      <c r="B208" s="490"/>
    </row>
    <row r="209" spans="1:2" x14ac:dyDescent="0.2">
      <c r="A209" s="490"/>
      <c r="B209" s="490"/>
    </row>
    <row r="210" spans="1:2" x14ac:dyDescent="0.2">
      <c r="A210" s="490"/>
      <c r="B210" s="490"/>
    </row>
    <row r="211" spans="1:2" x14ac:dyDescent="0.2">
      <c r="A211" s="490"/>
      <c r="B211" s="490"/>
    </row>
    <row r="212" spans="1:2" x14ac:dyDescent="0.2">
      <c r="A212" s="490"/>
      <c r="B212" s="490"/>
    </row>
    <row r="213" spans="1:2" x14ac:dyDescent="0.2">
      <c r="A213" s="490"/>
      <c r="B213" s="490"/>
    </row>
    <row r="214" spans="1:2" x14ac:dyDescent="0.2">
      <c r="A214" s="490"/>
      <c r="B214" s="490"/>
    </row>
    <row r="215" spans="1:2" x14ac:dyDescent="0.2">
      <c r="A215" s="490"/>
      <c r="B215" s="490"/>
    </row>
    <row r="216" spans="1:2" x14ac:dyDescent="0.2">
      <c r="A216" s="490"/>
      <c r="B216" s="490"/>
    </row>
    <row r="217" spans="1:2" x14ac:dyDescent="0.2">
      <c r="A217" s="490"/>
      <c r="B217" s="490"/>
    </row>
    <row r="218" spans="1:2" x14ac:dyDescent="0.2">
      <c r="A218" s="490"/>
      <c r="B218" s="490"/>
    </row>
    <row r="219" spans="1:2" x14ac:dyDescent="0.2">
      <c r="A219" s="490"/>
      <c r="B219" s="490"/>
    </row>
    <row r="220" spans="1:2" x14ac:dyDescent="0.2">
      <c r="A220" s="490"/>
      <c r="B220" s="490"/>
    </row>
    <row r="221" spans="1:2" x14ac:dyDescent="0.2">
      <c r="A221" s="490"/>
      <c r="B221" s="490"/>
    </row>
    <row r="222" spans="1:2" x14ac:dyDescent="0.2">
      <c r="A222" s="490"/>
      <c r="B222" s="490"/>
    </row>
    <row r="223" spans="1:2" x14ac:dyDescent="0.2">
      <c r="A223" s="490"/>
      <c r="B223" s="490"/>
    </row>
    <row r="224" spans="1:2" x14ac:dyDescent="0.2">
      <c r="A224" s="490"/>
      <c r="B224" s="490"/>
    </row>
    <row r="225" spans="1:2" x14ac:dyDescent="0.2">
      <c r="A225" s="490"/>
      <c r="B225" s="490"/>
    </row>
    <row r="226" spans="1:2" x14ac:dyDescent="0.2">
      <c r="A226" s="490"/>
      <c r="B226" s="490"/>
    </row>
    <row r="227" spans="1:2" x14ac:dyDescent="0.2">
      <c r="A227" s="490"/>
      <c r="B227" s="490"/>
    </row>
    <row r="228" spans="1:2" x14ac:dyDescent="0.2">
      <c r="A228" s="490"/>
      <c r="B228" s="490"/>
    </row>
    <row r="229" spans="1:2" x14ac:dyDescent="0.2">
      <c r="A229" s="490"/>
      <c r="B229" s="490"/>
    </row>
    <row r="230" spans="1:2" x14ac:dyDescent="0.2">
      <c r="A230" s="490"/>
      <c r="B230" s="490"/>
    </row>
    <row r="231" spans="1:2" x14ac:dyDescent="0.2">
      <c r="A231" s="490"/>
      <c r="B231" s="490"/>
    </row>
    <row r="232" spans="1:2" x14ac:dyDescent="0.2">
      <c r="A232" s="490"/>
      <c r="B232" s="490"/>
    </row>
    <row r="233" spans="1:2" x14ac:dyDescent="0.2">
      <c r="A233" s="490"/>
      <c r="B233" s="490"/>
    </row>
    <row r="234" spans="1:2" x14ac:dyDescent="0.2">
      <c r="A234" s="490"/>
      <c r="B234" s="490"/>
    </row>
    <row r="235" spans="1:2" x14ac:dyDescent="0.2">
      <c r="A235" s="490"/>
      <c r="B235" s="490"/>
    </row>
    <row r="236" spans="1:2" x14ac:dyDescent="0.2">
      <c r="A236" s="490"/>
      <c r="B236" s="490"/>
    </row>
    <row r="237" spans="1:2" x14ac:dyDescent="0.2">
      <c r="A237" s="490"/>
      <c r="B237" s="490"/>
    </row>
    <row r="238" spans="1:2" x14ac:dyDescent="0.2">
      <c r="A238" s="490"/>
      <c r="B238" s="490"/>
    </row>
    <row r="239" spans="1:2" x14ac:dyDescent="0.2">
      <c r="A239" s="490"/>
      <c r="B239" s="490"/>
    </row>
    <row r="240" spans="1:2" x14ac:dyDescent="0.2">
      <c r="A240" s="490"/>
      <c r="B240" s="490"/>
    </row>
    <row r="241" spans="1:2" x14ac:dyDescent="0.2">
      <c r="A241" s="490"/>
      <c r="B241" s="490"/>
    </row>
    <row r="242" spans="1:2" x14ac:dyDescent="0.2">
      <c r="A242" s="490"/>
      <c r="B242" s="490"/>
    </row>
    <row r="243" spans="1:2" x14ac:dyDescent="0.2">
      <c r="A243" s="490"/>
      <c r="B243" s="490"/>
    </row>
    <row r="244" spans="1:2" x14ac:dyDescent="0.2">
      <c r="A244" s="490"/>
      <c r="B244" s="490"/>
    </row>
    <row r="245" spans="1:2" x14ac:dyDescent="0.2">
      <c r="A245" s="490"/>
      <c r="B245" s="490"/>
    </row>
    <row r="246" spans="1:2" x14ac:dyDescent="0.2">
      <c r="A246" s="490"/>
      <c r="B246" s="490"/>
    </row>
    <row r="247" spans="1:2" x14ac:dyDescent="0.2">
      <c r="A247" s="490"/>
      <c r="B247" s="490"/>
    </row>
    <row r="248" spans="1:2" x14ac:dyDescent="0.2">
      <c r="A248" s="490"/>
      <c r="B248" s="490"/>
    </row>
    <row r="249" spans="1:2" x14ac:dyDescent="0.2">
      <c r="A249" s="490"/>
      <c r="B249" s="490"/>
    </row>
    <row r="250" spans="1:2" x14ac:dyDescent="0.2">
      <c r="A250" s="490"/>
      <c r="B250" s="490"/>
    </row>
    <row r="251" spans="1:2" x14ac:dyDescent="0.2">
      <c r="A251" s="490"/>
      <c r="B251" s="490"/>
    </row>
    <row r="252" spans="1:2" x14ac:dyDescent="0.2">
      <c r="A252" s="490"/>
      <c r="B252" s="490"/>
    </row>
    <row r="253" spans="1:2" x14ac:dyDescent="0.2">
      <c r="A253" s="490"/>
      <c r="B253" s="490"/>
    </row>
    <row r="254" spans="1:2" x14ac:dyDescent="0.2">
      <c r="A254" s="490"/>
      <c r="B254" s="490"/>
    </row>
    <row r="255" spans="1:2" x14ac:dyDescent="0.2">
      <c r="A255" s="490"/>
      <c r="B255" s="490"/>
    </row>
    <row r="256" spans="1:2" x14ac:dyDescent="0.2">
      <c r="A256" s="490"/>
      <c r="B256" s="490"/>
    </row>
    <row r="257" spans="1:2" x14ac:dyDescent="0.2">
      <c r="A257" s="490"/>
      <c r="B257" s="490"/>
    </row>
    <row r="258" spans="1:2" x14ac:dyDescent="0.2">
      <c r="A258" s="490"/>
      <c r="B258" s="490"/>
    </row>
    <row r="259" spans="1:2" x14ac:dyDescent="0.2">
      <c r="A259" s="490"/>
      <c r="B259" s="490"/>
    </row>
    <row r="260" spans="1:2" x14ac:dyDescent="0.2">
      <c r="A260" s="490"/>
      <c r="B260" s="490"/>
    </row>
    <row r="261" spans="1:2" x14ac:dyDescent="0.2">
      <c r="A261" s="490"/>
      <c r="B261" s="490"/>
    </row>
    <row r="262" spans="1:2" x14ac:dyDescent="0.2">
      <c r="A262" s="490"/>
      <c r="B262" s="490"/>
    </row>
    <row r="263" spans="1:2" x14ac:dyDescent="0.2">
      <c r="A263" s="490"/>
      <c r="B263" s="490"/>
    </row>
    <row r="264" spans="1:2" x14ac:dyDescent="0.2">
      <c r="A264" s="490"/>
      <c r="B264" s="490"/>
    </row>
    <row r="265" spans="1:2" x14ac:dyDescent="0.2">
      <c r="A265" s="490"/>
      <c r="B265" s="490"/>
    </row>
    <row r="266" spans="1:2" x14ac:dyDescent="0.2">
      <c r="A266" s="490"/>
      <c r="B266" s="490"/>
    </row>
    <row r="267" spans="1:2" x14ac:dyDescent="0.2">
      <c r="A267" s="490"/>
      <c r="B267" s="490"/>
    </row>
    <row r="268" spans="1:2" x14ac:dyDescent="0.2">
      <c r="A268" s="490"/>
      <c r="B268" s="490"/>
    </row>
    <row r="269" spans="1:2" x14ac:dyDescent="0.2">
      <c r="A269" s="490"/>
      <c r="B269" s="490"/>
    </row>
    <row r="270" spans="1:2" x14ac:dyDescent="0.2">
      <c r="A270" s="490"/>
      <c r="B270" s="490"/>
    </row>
    <row r="271" spans="1:2" x14ac:dyDescent="0.2">
      <c r="A271" s="490"/>
      <c r="B271" s="490"/>
    </row>
    <row r="272" spans="1:2" x14ac:dyDescent="0.2">
      <c r="A272" s="490"/>
      <c r="B272" s="490"/>
    </row>
    <row r="273" spans="1:2" x14ac:dyDescent="0.2">
      <c r="A273" s="490"/>
      <c r="B273" s="490"/>
    </row>
    <row r="274" spans="1:2" x14ac:dyDescent="0.2">
      <c r="A274" s="490"/>
      <c r="B274" s="490"/>
    </row>
    <row r="275" spans="1:2" x14ac:dyDescent="0.2">
      <c r="A275" s="490"/>
      <c r="B275" s="490"/>
    </row>
    <row r="276" spans="1:2" x14ac:dyDescent="0.2">
      <c r="A276" s="490"/>
      <c r="B276" s="490"/>
    </row>
    <row r="277" spans="1:2" x14ac:dyDescent="0.2">
      <c r="A277" s="490"/>
      <c r="B277" s="490"/>
    </row>
    <row r="278" spans="1:2" x14ac:dyDescent="0.2">
      <c r="A278" s="490"/>
      <c r="B278" s="490"/>
    </row>
    <row r="279" spans="1:2" x14ac:dyDescent="0.2">
      <c r="A279" s="490"/>
      <c r="B279" s="490"/>
    </row>
    <row r="280" spans="1:2" x14ac:dyDescent="0.2">
      <c r="A280" s="490"/>
      <c r="B280" s="490"/>
    </row>
    <row r="281" spans="1:2" x14ac:dyDescent="0.2">
      <c r="A281" s="490"/>
      <c r="B281" s="490"/>
    </row>
    <row r="282" spans="1:2" x14ac:dyDescent="0.2">
      <c r="A282" s="490"/>
      <c r="B282" s="490"/>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72" type="noConversion"/>
  <pageMargins left="0.75" right="0.75" top="1" bottom="1" header="0.5" footer="0.5"/>
  <pageSetup paperSize="9" scale="76" orientation="portrait" r:id="rId2"/>
  <headerFooter alignWithMargins="0"/>
  <rowBreaks count="1" manualBreakCount="1">
    <brk id="40"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4"/>
  <sheetViews>
    <sheetView zoomScaleNormal="75" zoomScaleSheetLayoutView="90" workbookViewId="0">
      <selection activeCell="I8" sqref="I8:I20"/>
    </sheetView>
  </sheetViews>
  <sheetFormatPr defaultRowHeight="15" x14ac:dyDescent="0.2"/>
  <cols>
    <col min="1" max="1" width="12.33203125" customWidth="1"/>
    <col min="4" max="4" width="12" customWidth="1"/>
    <col min="5" max="5" width="19.6640625" customWidth="1"/>
    <col min="8" max="8" width="10.21875" customWidth="1"/>
    <col min="9" max="9" width="11.77734375" customWidth="1"/>
  </cols>
  <sheetData>
    <row r="1" spans="1:9" ht="18.75" thickTop="1" x14ac:dyDescent="0.2">
      <c r="A1" s="815" t="s">
        <v>105</v>
      </c>
      <c r="B1" s="278"/>
      <c r="C1" s="278"/>
      <c r="D1" s="278"/>
      <c r="E1" s="278"/>
      <c r="F1" s="278"/>
      <c r="G1" s="278"/>
      <c r="H1" s="278"/>
      <c r="I1" s="279"/>
    </row>
    <row r="2" spans="1:9" ht="15.75" x14ac:dyDescent="0.2">
      <c r="A2" s="233" t="s">
        <v>250</v>
      </c>
      <c r="B2" s="151"/>
      <c r="C2" s="151"/>
      <c r="D2" s="151"/>
      <c r="E2" s="151"/>
      <c r="F2" s="151"/>
      <c r="G2" s="151"/>
      <c r="H2" s="151"/>
      <c r="I2" s="153"/>
    </row>
    <row r="3" spans="1:9" ht="15.75" x14ac:dyDescent="0.2">
      <c r="A3" s="795" t="s">
        <v>36</v>
      </c>
      <c r="B3" s="796"/>
      <c r="C3" s="813">
        <f>'Input Data'!$D$19</f>
        <v>0</v>
      </c>
      <c r="D3" s="205" t="s">
        <v>213</v>
      </c>
      <c r="E3" s="812">
        <f>'Input Data'!$D$5</f>
        <v>0</v>
      </c>
      <c r="F3" s="151"/>
      <c r="G3" s="151"/>
      <c r="H3" s="151"/>
      <c r="I3" s="153"/>
    </row>
    <row r="4" spans="1:9" ht="15.75" thickBot="1" x14ac:dyDescent="0.25">
      <c r="A4" s="275"/>
      <c r="B4" s="174"/>
      <c r="C4" s="174"/>
      <c r="D4" s="174"/>
      <c r="E4" s="174"/>
      <c r="F4" s="174"/>
      <c r="G4" s="174"/>
      <c r="H4" s="174"/>
      <c r="I4" s="180"/>
    </row>
    <row r="5" spans="1:9" ht="15.75" thickTop="1" x14ac:dyDescent="0.2">
      <c r="A5" s="150"/>
      <c r="B5" s="151"/>
      <c r="C5" s="151"/>
      <c r="D5" s="151"/>
      <c r="E5" s="151"/>
      <c r="F5" s="151"/>
      <c r="G5" s="151"/>
      <c r="H5" s="151"/>
      <c r="I5" s="153"/>
    </row>
    <row r="6" spans="1:9" x14ac:dyDescent="0.2">
      <c r="A6" s="284" t="s">
        <v>106</v>
      </c>
      <c r="B6" s="295"/>
      <c r="C6" s="295"/>
      <c r="D6" s="295"/>
      <c r="E6" s="295"/>
      <c r="F6" s="295"/>
      <c r="G6" s="295"/>
      <c r="H6" s="295"/>
      <c r="I6" s="318"/>
    </row>
    <row r="7" spans="1:9" ht="30" x14ac:dyDescent="0.2">
      <c r="A7" s="319" t="s">
        <v>4</v>
      </c>
      <c r="B7" s="797" t="s">
        <v>107</v>
      </c>
      <c r="C7" s="798"/>
      <c r="D7" s="799"/>
      <c r="E7" s="299" t="s">
        <v>108</v>
      </c>
      <c r="F7" s="797" t="s">
        <v>39</v>
      </c>
      <c r="G7" s="798"/>
      <c r="H7" s="799"/>
      <c r="I7" s="297" t="s">
        <v>49</v>
      </c>
    </row>
    <row r="8" spans="1:9" x14ac:dyDescent="0.2">
      <c r="A8" s="344"/>
      <c r="B8" s="781"/>
      <c r="C8" s="790"/>
      <c r="D8" s="782"/>
      <c r="E8" s="345"/>
      <c r="F8" s="781"/>
      <c r="G8" s="790"/>
      <c r="H8" s="782"/>
      <c r="I8" s="878"/>
    </row>
    <row r="9" spans="1:9" x14ac:dyDescent="0.2">
      <c r="A9" s="306"/>
      <c r="B9" s="772"/>
      <c r="C9" s="784"/>
      <c r="D9" s="773"/>
      <c r="E9" s="291"/>
      <c r="F9" s="772"/>
      <c r="G9" s="784"/>
      <c r="H9" s="773"/>
      <c r="I9" s="834"/>
    </row>
    <row r="10" spans="1:9" x14ac:dyDescent="0.2">
      <c r="A10" s="306"/>
      <c r="B10" s="772"/>
      <c r="C10" s="784"/>
      <c r="D10" s="773"/>
      <c r="E10" s="291"/>
      <c r="F10" s="772"/>
      <c r="G10" s="784"/>
      <c r="H10" s="773"/>
      <c r="I10" s="834"/>
    </row>
    <row r="11" spans="1:9" x14ac:dyDescent="0.2">
      <c r="A11" s="306"/>
      <c r="B11" s="772"/>
      <c r="C11" s="784"/>
      <c r="D11" s="773"/>
      <c r="E11" s="291"/>
      <c r="F11" s="772"/>
      <c r="G11" s="784"/>
      <c r="H11" s="773"/>
      <c r="I11" s="834"/>
    </row>
    <row r="12" spans="1:9" x14ac:dyDescent="0.2">
      <c r="A12" s="306"/>
      <c r="B12" s="772"/>
      <c r="C12" s="784"/>
      <c r="D12" s="773"/>
      <c r="E12" s="291"/>
      <c r="F12" s="772"/>
      <c r="G12" s="784"/>
      <c r="H12" s="773"/>
      <c r="I12" s="834"/>
    </row>
    <row r="13" spans="1:9" x14ac:dyDescent="0.2">
      <c r="A13" s="306"/>
      <c r="B13" s="772"/>
      <c r="C13" s="784"/>
      <c r="D13" s="773"/>
      <c r="E13" s="291"/>
      <c r="F13" s="772"/>
      <c r="G13" s="784"/>
      <c r="H13" s="773"/>
      <c r="I13" s="834"/>
    </row>
    <row r="14" spans="1:9" x14ac:dyDescent="0.2">
      <c r="A14" s="306"/>
      <c r="B14" s="772"/>
      <c r="C14" s="784"/>
      <c r="D14" s="773"/>
      <c r="E14" s="291"/>
      <c r="F14" s="772"/>
      <c r="G14" s="784"/>
      <c r="H14" s="773"/>
      <c r="I14" s="834"/>
    </row>
    <row r="15" spans="1:9" x14ac:dyDescent="0.2">
      <c r="A15" s="306"/>
      <c r="B15" s="772"/>
      <c r="C15" s="784"/>
      <c r="D15" s="773"/>
      <c r="E15" s="291"/>
      <c r="F15" s="772"/>
      <c r="G15" s="784"/>
      <c r="H15" s="773"/>
      <c r="I15" s="834"/>
    </row>
    <row r="16" spans="1:9" x14ac:dyDescent="0.2">
      <c r="A16" s="306"/>
      <c r="B16" s="772"/>
      <c r="C16" s="784"/>
      <c r="D16" s="773"/>
      <c r="E16" s="291"/>
      <c r="F16" s="772"/>
      <c r="G16" s="784"/>
      <c r="H16" s="773"/>
      <c r="I16" s="834"/>
    </row>
    <row r="17" spans="1:9" ht="15.75" thickBot="1" x14ac:dyDescent="0.25">
      <c r="A17" s="346"/>
      <c r="B17" s="774"/>
      <c r="C17" s="786"/>
      <c r="D17" s="775"/>
      <c r="E17" s="347"/>
      <c r="F17" s="774"/>
      <c r="G17" s="786"/>
      <c r="H17" s="775"/>
      <c r="I17" s="879"/>
    </row>
    <row r="18" spans="1:9" x14ac:dyDescent="0.2">
      <c r="A18" s="415"/>
      <c r="B18" s="416"/>
      <c r="C18" s="416"/>
      <c r="D18" s="416"/>
      <c r="E18" s="416"/>
      <c r="F18" s="416"/>
      <c r="G18" s="416"/>
      <c r="H18" s="504" t="s">
        <v>111</v>
      </c>
      <c r="I18" s="880">
        <f>SUM(I8:I17)</f>
        <v>0</v>
      </c>
    </row>
    <row r="19" spans="1:9" ht="15.75" thickBot="1" x14ac:dyDescent="0.25">
      <c r="A19" s="293"/>
      <c r="B19" s="212"/>
      <c r="C19" s="212"/>
      <c r="D19" s="212"/>
      <c r="E19" s="212"/>
      <c r="F19" s="212"/>
      <c r="G19" s="212"/>
      <c r="H19" s="505" t="s">
        <v>276</v>
      </c>
      <c r="I19" s="881">
        <v>0</v>
      </c>
    </row>
    <row r="20" spans="1:9" ht="16.5" thickTop="1" thickBot="1" x14ac:dyDescent="0.25">
      <c r="A20" s="150"/>
      <c r="B20" s="151"/>
      <c r="C20" s="151"/>
      <c r="D20" s="151"/>
      <c r="E20" s="151"/>
      <c r="F20" s="151"/>
      <c r="G20" s="151"/>
      <c r="H20" s="212" t="s">
        <v>277</v>
      </c>
      <c r="I20" s="882">
        <f>I18-I19</f>
        <v>0</v>
      </c>
    </row>
    <row r="21" spans="1:9" x14ac:dyDescent="0.2">
      <c r="A21" s="450" t="s">
        <v>112</v>
      </c>
      <c r="B21" s="451"/>
      <c r="C21" s="451"/>
      <c r="D21" s="451"/>
      <c r="E21" s="451"/>
      <c r="F21" s="451"/>
      <c r="G21" s="451"/>
      <c r="H21" s="451"/>
      <c r="I21" s="452"/>
    </row>
    <row r="22" spans="1:9" x14ac:dyDescent="0.2">
      <c r="A22" s="316" t="s">
        <v>113</v>
      </c>
      <c r="B22" s="151" t="s">
        <v>109</v>
      </c>
      <c r="C22" s="151"/>
      <c r="D22" s="282" t="s">
        <v>114</v>
      </c>
      <c r="E22" s="151" t="s">
        <v>110</v>
      </c>
      <c r="F22" s="282"/>
      <c r="G22" s="348" t="s">
        <v>115</v>
      </c>
      <c r="H22" s="151"/>
      <c r="I22" s="309"/>
    </row>
    <row r="23" spans="1:9" x14ac:dyDescent="0.2">
      <c r="A23" s="316" t="s">
        <v>116</v>
      </c>
      <c r="B23" s="151" t="s">
        <v>117</v>
      </c>
      <c r="C23" s="151"/>
      <c r="D23" s="282" t="s">
        <v>118</v>
      </c>
      <c r="E23" s="151" t="s">
        <v>119</v>
      </c>
      <c r="F23" s="282"/>
      <c r="G23" s="282" t="s">
        <v>120</v>
      </c>
      <c r="H23" s="151"/>
      <c r="I23" s="309"/>
    </row>
    <row r="24" spans="1:9" x14ac:dyDescent="0.2">
      <c r="A24" s="150"/>
      <c r="B24" s="151"/>
      <c r="C24" s="151"/>
      <c r="D24" s="151"/>
      <c r="E24" s="151"/>
      <c r="F24" s="151"/>
      <c r="G24" s="151"/>
      <c r="H24" s="151"/>
      <c r="I24" s="309"/>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B10:D10"/>
    <mergeCell ref="F10:H10"/>
    <mergeCell ref="A3:B3"/>
    <mergeCell ref="B7:D7"/>
    <mergeCell ref="F7:H7"/>
    <mergeCell ref="B8:D8"/>
    <mergeCell ref="F8:H8"/>
    <mergeCell ref="B13:D13"/>
    <mergeCell ref="F13:H13"/>
    <mergeCell ref="B14:D14"/>
    <mergeCell ref="F14:H14"/>
    <mergeCell ref="B11:D11"/>
    <mergeCell ref="F11:H11"/>
    <mergeCell ref="B12:D12"/>
    <mergeCell ref="F12:H12"/>
    <mergeCell ref="B17:D17"/>
    <mergeCell ref="F17:H17"/>
    <mergeCell ref="B15:D15"/>
    <mergeCell ref="F15:H15"/>
    <mergeCell ref="B16:D16"/>
    <mergeCell ref="F16:H16"/>
  </mergeCells>
  <phoneticPr fontId="72" type="noConversion"/>
  <pageMargins left="0.75" right="0.75" top="1" bottom="1" header="0.5" footer="0.5"/>
  <pageSetup paperSize="9" orientation="landscape"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5"/>
  <sheetViews>
    <sheetView tabSelected="1" zoomScale="75" zoomScaleNormal="75" zoomScaleSheetLayoutView="75" workbookViewId="0">
      <selection activeCell="D5" sqref="D5"/>
    </sheetView>
  </sheetViews>
  <sheetFormatPr defaultRowHeight="15" x14ac:dyDescent="0.2"/>
  <cols>
    <col min="1" max="1" width="16.33203125" customWidth="1"/>
    <col min="2" max="2" width="6.33203125" customWidth="1"/>
    <col min="3" max="3" width="10.109375" customWidth="1"/>
    <col min="4" max="4" width="32.21875" customWidth="1"/>
    <col min="5" max="5" width="19.77734375" customWidth="1"/>
    <col min="6" max="6" width="20.5546875" customWidth="1"/>
    <col min="7" max="7" width="17.21875" customWidth="1"/>
    <col min="8" max="8" width="16.44140625" customWidth="1"/>
    <col min="9" max="9" width="5.44140625" customWidth="1"/>
    <col min="10" max="10" width="8.6640625" customWidth="1"/>
  </cols>
  <sheetData>
    <row r="1" spans="1:10" ht="64.5" customHeight="1" thickTop="1" thickBot="1" x14ac:dyDescent="0.25">
      <c r="A1" s="810" t="s">
        <v>314</v>
      </c>
      <c r="B1" s="811"/>
      <c r="C1" s="811"/>
      <c r="D1" s="811"/>
      <c r="E1" s="811"/>
      <c r="F1" s="811"/>
      <c r="G1" s="811"/>
      <c r="H1" s="811"/>
    </row>
    <row r="2" spans="1:10" ht="48" customHeight="1" thickTop="1" x14ac:dyDescent="0.2">
      <c r="A2" s="501"/>
      <c r="B2" s="502"/>
      <c r="C2" s="502"/>
      <c r="D2" s="503"/>
      <c r="E2" s="670" t="s">
        <v>195</v>
      </c>
      <c r="F2" s="671"/>
      <c r="G2" s="671"/>
      <c r="H2" s="23"/>
    </row>
    <row r="3" spans="1:10" ht="33.75" customHeight="1" thickBot="1" x14ac:dyDescent="0.25">
      <c r="A3" s="192"/>
      <c r="B3" s="147"/>
      <c r="C3" s="147"/>
      <c r="D3" s="148"/>
      <c r="E3" s="677" t="str">
        <f>CONCATENATE(D7,": ",D16," FEES")</f>
        <v>BUILDING PROJECT: 2003 FEES</v>
      </c>
      <c r="F3" s="678"/>
      <c r="G3" s="678"/>
      <c r="H3" s="814" t="s">
        <v>316</v>
      </c>
    </row>
    <row r="4" spans="1:10" ht="18" customHeight="1" thickTop="1" x14ac:dyDescent="0.2">
      <c r="A4" s="521"/>
      <c r="B4" s="522"/>
      <c r="C4" s="527" t="s">
        <v>199</v>
      </c>
      <c r="D4" s="146"/>
      <c r="E4" s="513" t="s">
        <v>206</v>
      </c>
      <c r="F4" s="683"/>
      <c r="G4" s="683"/>
      <c r="H4" s="24"/>
      <c r="I4" s="7"/>
      <c r="J4" s="7"/>
    </row>
    <row r="5" spans="1:10" ht="18" customHeight="1" x14ac:dyDescent="0.2">
      <c r="A5" s="523"/>
      <c r="B5" s="524" t="s">
        <v>147</v>
      </c>
      <c r="C5" s="162" t="str">
        <f>IF(D5="","ERROR","")</f>
        <v>ERROR</v>
      </c>
      <c r="D5" s="373"/>
      <c r="E5" s="513" t="s">
        <v>207</v>
      </c>
      <c r="F5" s="374"/>
      <c r="G5" s="375"/>
      <c r="H5" s="27"/>
      <c r="I5" s="7"/>
      <c r="J5" s="7"/>
    </row>
    <row r="6" spans="1:10" ht="18" customHeight="1" x14ac:dyDescent="0.2">
      <c r="A6" s="523"/>
      <c r="B6" s="524" t="s">
        <v>200</v>
      </c>
      <c r="C6" s="519" t="s">
        <v>204</v>
      </c>
      <c r="D6" s="10"/>
      <c r="E6" s="515" t="s">
        <v>229</v>
      </c>
      <c r="F6" s="163"/>
      <c r="G6" s="376"/>
      <c r="H6" s="28"/>
      <c r="I6" s="7"/>
      <c r="J6" s="7"/>
    </row>
    <row r="7" spans="1:10" ht="18" customHeight="1" x14ac:dyDescent="0.2">
      <c r="A7" s="525"/>
      <c r="B7" s="526" t="s">
        <v>136</v>
      </c>
      <c r="C7" s="520" t="str">
        <f>IF(D7="ENGINEERING PROJECT","E",IF(D7="BUILDING PROJECT","B"))</f>
        <v>B</v>
      </c>
      <c r="D7" s="377" t="s">
        <v>159</v>
      </c>
      <c r="E7" s="378"/>
      <c r="F7" s="379"/>
      <c r="G7" s="24"/>
      <c r="H7" s="27"/>
      <c r="I7" s="7"/>
      <c r="J7" s="7"/>
    </row>
    <row r="8" spans="1:10" ht="18" customHeight="1" x14ac:dyDescent="0.2">
      <c r="A8" s="523"/>
      <c r="B8" s="528"/>
      <c r="C8" s="529" t="s">
        <v>126</v>
      </c>
      <c r="D8" s="681"/>
      <c r="E8" s="682"/>
      <c r="F8" s="682"/>
      <c r="G8" s="682"/>
      <c r="H8" s="682"/>
      <c r="I8" s="7"/>
      <c r="J8" s="7"/>
    </row>
    <row r="9" spans="1:10" ht="18" customHeight="1" thickBot="1" x14ac:dyDescent="0.25">
      <c r="A9" s="538"/>
      <c r="B9" s="539"/>
      <c r="C9" s="540"/>
      <c r="D9" s="679"/>
      <c r="E9" s="680"/>
      <c r="F9" s="680"/>
      <c r="G9" s="680"/>
      <c r="H9" s="680"/>
      <c r="I9" s="7"/>
      <c r="J9" s="7"/>
    </row>
    <row r="10" spans="1:10" ht="18" customHeight="1" thickTop="1" x14ac:dyDescent="0.2">
      <c r="A10" s="535"/>
      <c r="B10" s="536"/>
      <c r="C10" s="537" t="s">
        <v>127</v>
      </c>
      <c r="D10" s="685"/>
      <c r="E10" s="686"/>
      <c r="F10" s="686"/>
      <c r="G10" s="687"/>
      <c r="H10" s="29"/>
      <c r="I10" s="7"/>
      <c r="J10" s="7"/>
    </row>
    <row r="11" spans="1:10" ht="18" customHeight="1" x14ac:dyDescent="0.2">
      <c r="A11" s="523"/>
      <c r="B11" s="528"/>
      <c r="C11" s="529" t="s">
        <v>19</v>
      </c>
      <c r="D11" s="681"/>
      <c r="E11" s="682"/>
      <c r="F11" s="682"/>
      <c r="G11" s="684"/>
      <c r="H11" s="29"/>
      <c r="I11" s="7"/>
      <c r="J11" s="7"/>
    </row>
    <row r="12" spans="1:10" ht="18" customHeight="1" x14ac:dyDescent="0.2">
      <c r="A12" s="530"/>
      <c r="B12" s="528"/>
      <c r="C12" s="531" t="s">
        <v>201</v>
      </c>
      <c r="D12" s="158"/>
      <c r="E12" s="380" t="s">
        <v>205</v>
      </c>
      <c r="F12" s="514"/>
      <c r="G12" s="29"/>
      <c r="H12" s="29"/>
      <c r="I12" s="7"/>
      <c r="J12" s="7"/>
    </row>
    <row r="13" spans="1:10" ht="18" customHeight="1" x14ac:dyDescent="0.2">
      <c r="A13" s="523"/>
      <c r="B13" s="524" t="s">
        <v>122</v>
      </c>
      <c r="C13" s="532">
        <f>IF(D13="NONE","NONE",D13)</f>
        <v>0</v>
      </c>
      <c r="D13" s="163"/>
      <c r="E13" s="175" t="str">
        <f>IF(D13="","&lt;ERROR","")</f>
        <v>&lt;ERROR</v>
      </c>
      <c r="F13" s="24"/>
      <c r="G13" s="24"/>
      <c r="H13" s="33"/>
      <c r="I13" s="7"/>
      <c r="J13" s="7"/>
    </row>
    <row r="14" spans="1:10" ht="18" customHeight="1" x14ac:dyDescent="0.2">
      <c r="A14" s="523"/>
      <c r="B14" s="524"/>
      <c r="C14" s="529" t="s">
        <v>198</v>
      </c>
      <c r="D14" s="373"/>
      <c r="E14" s="175" t="str">
        <f>IF(D14="","&lt;ERROR","")</f>
        <v>&lt;ERROR</v>
      </c>
      <c r="F14" s="24"/>
      <c r="G14" s="24"/>
      <c r="H14" s="33"/>
      <c r="I14" s="7"/>
      <c r="J14" s="7"/>
    </row>
    <row r="15" spans="1:10" ht="18" customHeight="1" x14ac:dyDescent="0.2">
      <c r="A15" s="523"/>
      <c r="B15" s="524"/>
      <c r="C15" s="529" t="s">
        <v>34</v>
      </c>
      <c r="D15" s="166"/>
      <c r="E15" s="672" t="s">
        <v>35</v>
      </c>
      <c r="F15" s="673"/>
      <c r="G15" s="636" t="str">
        <f>IF(C16=1, "No 24938 of 28 February 2003",IF(C16=2,"No 26180 of 2 April 2004",IF(C16=3," No 27422 of 1 April 2005","")))</f>
        <v>No 24938 of 28 February 2003</v>
      </c>
      <c r="H15" s="636"/>
      <c r="I15" s="7"/>
      <c r="J15" s="7"/>
    </row>
    <row r="16" spans="1:10" ht="18" customHeight="1" x14ac:dyDescent="0.2">
      <c r="A16" s="523"/>
      <c r="B16" s="524" t="s">
        <v>197</v>
      </c>
      <c r="C16" s="533">
        <f>IF(D16=2003,1,IF(D16=2004,2,IF(D16=2005,3)))</f>
        <v>1</v>
      </c>
      <c r="D16" s="381">
        <v>2003</v>
      </c>
      <c r="E16" s="159"/>
      <c r="F16" s="160"/>
      <c r="G16" s="160"/>
      <c r="H16" s="160"/>
      <c r="I16" s="7"/>
      <c r="J16" s="7"/>
    </row>
    <row r="17" spans="1:10" ht="18" customHeight="1" x14ac:dyDescent="0.2">
      <c r="A17" s="156"/>
      <c r="B17" s="155"/>
      <c r="C17" s="529" t="s">
        <v>137</v>
      </c>
      <c r="D17" s="171" t="str">
        <f>IF($H$36&lt;H25,"TIME BASED FEES","PERCENTAGE BASED FEES")</f>
        <v>TIME BASED FEES</v>
      </c>
      <c r="E17" s="34"/>
      <c r="F17" s="33"/>
      <c r="G17" s="33"/>
      <c r="H17" s="33"/>
      <c r="I17" s="7"/>
      <c r="J17" s="7"/>
    </row>
    <row r="18" spans="1:10" ht="18" customHeight="1" x14ac:dyDescent="0.2">
      <c r="A18" s="157"/>
      <c r="B18" s="176"/>
      <c r="C18" s="534" t="s">
        <v>149</v>
      </c>
      <c r="D18" s="166"/>
      <c r="E18" s="137"/>
      <c r="F18" s="33"/>
      <c r="G18" s="33"/>
      <c r="H18" s="33"/>
      <c r="I18" s="7"/>
      <c r="J18" s="7"/>
    </row>
    <row r="19" spans="1:10" ht="18" customHeight="1" x14ac:dyDescent="0.2">
      <c r="A19" s="156"/>
      <c r="B19" s="161"/>
      <c r="C19" s="529" t="s">
        <v>20</v>
      </c>
      <c r="D19" s="10"/>
      <c r="E19" s="151"/>
      <c r="F19" s="173"/>
      <c r="G19" s="512"/>
      <c r="H19" s="24"/>
      <c r="I19" s="7"/>
      <c r="J19" s="7"/>
    </row>
    <row r="20" spans="1:10" ht="18" customHeight="1" x14ac:dyDescent="0.2">
      <c r="A20" s="156"/>
      <c r="B20" s="161"/>
      <c r="C20" s="529" t="s">
        <v>128</v>
      </c>
      <c r="D20" s="10"/>
      <c r="E20" s="32"/>
      <c r="F20" s="31"/>
      <c r="G20" s="31"/>
      <c r="H20" s="24"/>
      <c r="I20" s="7"/>
      <c r="J20" s="7"/>
    </row>
    <row r="21" spans="1:10" ht="18" customHeight="1" x14ac:dyDescent="0.2">
      <c r="A21" s="156"/>
      <c r="B21" s="161"/>
      <c r="C21" s="529" t="s">
        <v>202</v>
      </c>
      <c r="D21" s="10"/>
      <c r="E21" s="24"/>
      <c r="F21" s="24"/>
      <c r="G21" s="26"/>
      <c r="H21" s="26"/>
      <c r="I21" s="7"/>
      <c r="J21" s="7"/>
    </row>
    <row r="22" spans="1:10" ht="18" customHeight="1" x14ac:dyDescent="0.2">
      <c r="A22" s="609"/>
      <c r="B22" s="190"/>
      <c r="C22" s="610"/>
      <c r="D22" s="10"/>
      <c r="E22" s="24"/>
      <c r="F22" s="24"/>
      <c r="G22" s="26"/>
      <c r="H22" s="26"/>
      <c r="I22" s="7"/>
      <c r="J22" s="7"/>
    </row>
    <row r="23" spans="1:10" ht="18" customHeight="1" x14ac:dyDescent="0.2">
      <c r="A23" s="189"/>
      <c r="B23" s="190"/>
      <c r="C23" s="518" t="str">
        <f>IF(E23=1,"STAGE COMPLETED",IF(E23=5,"STAGE COMPLETED","STAGE"))</f>
        <v>STAGE COMPLETED</v>
      </c>
      <c r="D23" s="382" t="s">
        <v>317</v>
      </c>
      <c r="E23" s="541">
        <f>IF(D23="Preliminary design",1,IF(D23="Design &amp; tender",2,IF(D23="Working drawing",3,IF(D23="Construction",4,IF(D23="Completion",5)))))</f>
        <v>1</v>
      </c>
      <c r="F23" s="33"/>
      <c r="G23" s="26"/>
      <c r="H23" s="33"/>
      <c r="I23" s="7"/>
      <c r="J23" s="7"/>
    </row>
    <row r="24" spans="1:10" ht="18" customHeight="1" x14ac:dyDescent="0.2">
      <c r="A24" s="189"/>
      <c r="B24" s="190"/>
      <c r="C24" s="516" t="s">
        <v>282</v>
      </c>
      <c r="D24" s="517">
        <v>1</v>
      </c>
      <c r="E24" s="34"/>
      <c r="F24" s="33"/>
      <c r="G24" s="26"/>
      <c r="H24" s="33"/>
      <c r="I24" s="7"/>
      <c r="J24" s="7"/>
    </row>
    <row r="25" spans="1:10" ht="18" customHeight="1" thickBot="1" x14ac:dyDescent="0.25">
      <c r="A25" s="642" t="s">
        <v>228</v>
      </c>
      <c r="B25" s="643"/>
      <c r="C25" s="644"/>
      <c r="D25" s="383" t="s">
        <v>203</v>
      </c>
      <c r="E25" s="191"/>
      <c r="F25" s="33"/>
      <c r="G25" s="26"/>
      <c r="H25" s="172">
        <f>Scales!B3</f>
        <v>300000</v>
      </c>
      <c r="I25" s="7"/>
      <c r="J25" s="7"/>
    </row>
    <row r="26" spans="1:10" ht="70.5" customHeight="1" thickTop="1" thickBot="1" x14ac:dyDescent="0.25">
      <c r="A26" s="639" t="s">
        <v>216</v>
      </c>
      <c r="B26" s="640"/>
      <c r="C26" s="640"/>
      <c r="D26" s="641"/>
      <c r="E26" s="550" t="s">
        <v>146</v>
      </c>
      <c r="F26" s="550" t="s">
        <v>153</v>
      </c>
      <c r="G26" s="13" t="s">
        <v>154</v>
      </c>
      <c r="H26" s="511" t="s">
        <v>152</v>
      </c>
      <c r="I26" s="7"/>
      <c r="J26" s="7"/>
    </row>
    <row r="27" spans="1:10" ht="25.5" customHeight="1" thickBot="1" x14ac:dyDescent="0.25">
      <c r="A27" s="674" t="s">
        <v>243</v>
      </c>
      <c r="B27" s="675"/>
      <c r="C27" s="675"/>
      <c r="D27" s="676"/>
      <c r="E27" s="551" t="s">
        <v>275</v>
      </c>
      <c r="F27" s="552">
        <f>IF(E27="ESTIMATES ONLY",1,2)</f>
        <v>1</v>
      </c>
      <c r="G27" s="201"/>
      <c r="H27" s="202"/>
      <c r="I27" s="7"/>
      <c r="J27" s="7"/>
    </row>
    <row r="28" spans="1:10" ht="45" customHeight="1" thickTop="1" x14ac:dyDescent="0.2">
      <c r="A28" s="656" t="s">
        <v>231</v>
      </c>
      <c r="B28" s="657"/>
      <c r="C28" s="657"/>
      <c r="D28" s="691"/>
      <c r="E28" s="553"/>
      <c r="F28" s="553"/>
      <c r="G28" s="542"/>
      <c r="H28" s="543">
        <f>IF($C$7="b",IF($E$23&lt;4,E28,IF($E$23=4,F28,IF($E$23=5,G28))))</f>
        <v>0</v>
      </c>
      <c r="I28" s="7"/>
      <c r="J28" s="7"/>
    </row>
    <row r="29" spans="1:10" ht="33" customHeight="1" x14ac:dyDescent="0.2">
      <c r="A29" s="633" t="s">
        <v>232</v>
      </c>
      <c r="B29" s="637"/>
      <c r="C29" s="637"/>
      <c r="D29" s="638"/>
      <c r="E29" s="554"/>
      <c r="F29" s="554"/>
      <c r="G29" s="544"/>
      <c r="H29" s="545">
        <f>IF($C$7="b",IF($E$23&lt;4,E29,IF($E$23=4,F29,IF($E$23=5,G29))))</f>
        <v>0</v>
      </c>
      <c r="J29" s="7"/>
    </row>
    <row r="30" spans="1:10" ht="33" customHeight="1" x14ac:dyDescent="0.2">
      <c r="A30" s="633" t="s">
        <v>233</v>
      </c>
      <c r="B30" s="634"/>
      <c r="C30" s="634"/>
      <c r="D30" s="635"/>
      <c r="E30" s="554"/>
      <c r="F30" s="554"/>
      <c r="G30" s="544"/>
      <c r="H30" s="545">
        <f>IF($C$7="b",IF($E$23&lt;4,E30,IF($E$23=4,F30,IF($E$23=5,G30))))</f>
        <v>0</v>
      </c>
      <c r="J30" s="7"/>
    </row>
    <row r="31" spans="1:10" ht="33" customHeight="1" x14ac:dyDescent="0.2">
      <c r="A31" s="633" t="s">
        <v>234</v>
      </c>
      <c r="B31" s="637"/>
      <c r="C31" s="637"/>
      <c r="D31" s="638"/>
      <c r="E31" s="554"/>
      <c r="F31" s="554"/>
      <c r="G31" s="544"/>
      <c r="H31" s="545">
        <f>IF($C$7="b",IF($E$23&lt;4,E31,IF($E$23=4,F31,IF($E$23=5,G31))))</f>
        <v>0</v>
      </c>
      <c r="J31" s="7"/>
    </row>
    <row r="32" spans="1:10" ht="42" customHeight="1" x14ac:dyDescent="0.2">
      <c r="A32" s="633" t="s">
        <v>235</v>
      </c>
      <c r="B32" s="634"/>
      <c r="C32" s="634"/>
      <c r="D32" s="635"/>
      <c r="E32" s="554"/>
      <c r="F32" s="554"/>
      <c r="G32" s="544"/>
      <c r="H32" s="545">
        <f>IF($C$7="b",IF($E$23&lt;4,1/3*E32,IF($E$23=4,1/3*F32,IF($E$23=5,1/3*G32))))</f>
        <v>0</v>
      </c>
      <c r="J32" s="7"/>
    </row>
    <row r="33" spans="1:10" ht="43.5" customHeight="1" x14ac:dyDescent="0.2">
      <c r="A33" s="633" t="s">
        <v>236</v>
      </c>
      <c r="B33" s="637"/>
      <c r="C33" s="637"/>
      <c r="D33" s="638"/>
      <c r="E33" s="554"/>
      <c r="F33" s="554"/>
      <c r="G33" s="544"/>
      <c r="H33" s="545">
        <f>IF($C$7="b",IF($E$23&lt;4,1/3*E33,IF($E$23=4,1/3*F33,IF($E$23=5,1/3*G33))))</f>
        <v>0</v>
      </c>
      <c r="J33" s="7"/>
    </row>
    <row r="34" spans="1:10" ht="44.25" customHeight="1" x14ac:dyDescent="0.2">
      <c r="A34" s="633" t="s">
        <v>237</v>
      </c>
      <c r="B34" s="637"/>
      <c r="C34" s="637"/>
      <c r="D34" s="638"/>
      <c r="E34" s="554"/>
      <c r="F34" s="554"/>
      <c r="G34" s="544"/>
      <c r="H34" s="545">
        <f>IF($C$7="b",IF($E$23&lt;4,1/3*E34,IF($E$23=4,1/3*F34,IF($E$23=5,1/3*G34))))</f>
        <v>0</v>
      </c>
      <c r="J34" s="7"/>
    </row>
    <row r="35" spans="1:10" ht="48" customHeight="1" thickBot="1" x14ac:dyDescent="0.25">
      <c r="A35" s="688" t="s">
        <v>238</v>
      </c>
      <c r="B35" s="689"/>
      <c r="C35" s="689"/>
      <c r="D35" s="690"/>
      <c r="E35" s="555"/>
      <c r="F35" s="555"/>
      <c r="G35" s="546"/>
      <c r="H35" s="547">
        <f>IF($C$7="b",IF($E$23&lt;4,1/3*E35,IF($E$23=4,1/3*F35,IF($E$23=5,1/3*G35))))</f>
        <v>0</v>
      </c>
      <c r="J35" s="7"/>
    </row>
    <row r="36" spans="1:10" ht="40.5" customHeight="1" thickBot="1" x14ac:dyDescent="0.25">
      <c r="A36" s="645" t="str">
        <f>CONCATENATE("TOTAL VALUE OF ALL WORK BY THE ENGINEER APPROPRIATE TO CLAUSE ",IF(D16=2003,"20. (1)","3.2.3.(1)"), " OF THE GAZETTE")</f>
        <v>TOTAL VALUE OF ALL WORK BY THE ENGINEER APPROPRIATE TO CLAUSE 20. (1) OF THE GAZETTE</v>
      </c>
      <c r="B36" s="646"/>
      <c r="C36" s="646"/>
      <c r="D36" s="647"/>
      <c r="E36" s="548">
        <f>SUM($E$28:$E$35)</f>
        <v>0</v>
      </c>
      <c r="F36" s="548">
        <f>SUM(F28:F35)</f>
        <v>0</v>
      </c>
      <c r="G36" s="548">
        <f>SUM(G28:G35)</f>
        <v>0</v>
      </c>
      <c r="H36" s="549">
        <f>SUM(H28:H35)</f>
        <v>0</v>
      </c>
    </row>
    <row r="37" spans="1:10" ht="31.5" customHeight="1" thickBot="1" x14ac:dyDescent="0.25">
      <c r="A37" s="667" t="str">
        <f>IF(E23=5,IF(H36=H45,"","THE VALUE OF ( C) MUST BE THE SAME AS (D)"),"")</f>
        <v/>
      </c>
      <c r="B37" s="668"/>
      <c r="C37" s="668"/>
      <c r="D37" s="668"/>
      <c r="E37" s="669"/>
      <c r="F37" s="14" t="str">
        <f>IF($E$23=5,IF(#REF!=#REF!,"","ERROR"),"")</f>
        <v/>
      </c>
      <c r="G37" s="14" t="str">
        <f>IF($E$23=5,IF($H$45=$H$36,"","ERROR"),"")</f>
        <v/>
      </c>
      <c r="H37" s="11"/>
    </row>
    <row r="38" spans="1:10" ht="6.75" customHeight="1" thickBot="1" x14ac:dyDescent="0.25">
      <c r="A38" s="15"/>
      <c r="B38" s="177"/>
      <c r="C38" s="177"/>
      <c r="D38" s="177"/>
      <c r="E38" s="178"/>
      <c r="F38" s="388"/>
      <c r="G38" s="388"/>
      <c r="H38" s="389"/>
    </row>
    <row r="39" spans="1:10" ht="8.25" customHeight="1" thickBot="1" x14ac:dyDescent="0.25">
      <c r="A39" s="631"/>
      <c r="B39" s="632"/>
      <c r="C39" s="632"/>
      <c r="D39" s="632"/>
      <c r="E39" s="390"/>
      <c r="F39" s="391"/>
      <c r="G39" s="392"/>
      <c r="H39" s="392"/>
      <c r="I39" s="7"/>
      <c r="J39" s="7"/>
    </row>
    <row r="40" spans="1:10" ht="51.75" customHeight="1" thickTop="1" thickBot="1" x14ac:dyDescent="0.25">
      <c r="A40" s="627" t="s">
        <v>224</v>
      </c>
      <c r="B40" s="628"/>
      <c r="C40" s="628"/>
      <c r="D40" s="628"/>
      <c r="E40" s="629"/>
      <c r="F40" s="630"/>
      <c r="G40" s="393" t="s">
        <v>155</v>
      </c>
      <c r="H40" s="510" t="s">
        <v>152</v>
      </c>
      <c r="I40" s="7"/>
      <c r="J40" s="7"/>
    </row>
    <row r="41" spans="1:10" ht="29.25" customHeight="1" thickTop="1" x14ac:dyDescent="0.2">
      <c r="A41" s="656" t="s">
        <v>241</v>
      </c>
      <c r="B41" s="657"/>
      <c r="C41" s="657"/>
      <c r="D41" s="657"/>
      <c r="E41" s="658"/>
      <c r="F41" s="659"/>
      <c r="G41" s="542"/>
      <c r="H41" s="556">
        <f>IF($E$23&gt;3,G41,0)</f>
        <v>0</v>
      </c>
    </row>
    <row r="42" spans="1:10" ht="30" customHeight="1" x14ac:dyDescent="0.2">
      <c r="A42" s="650" t="s">
        <v>242</v>
      </c>
      <c r="B42" s="651"/>
      <c r="C42" s="651"/>
      <c r="D42" s="651"/>
      <c r="E42" s="652"/>
      <c r="F42" s="652"/>
      <c r="G42" s="557"/>
      <c r="H42" s="558">
        <f>IF($E$23&gt;3,G42,0)</f>
        <v>0</v>
      </c>
    </row>
    <row r="43" spans="1:10" ht="30" customHeight="1" x14ac:dyDescent="0.2">
      <c r="A43" s="633" t="s">
        <v>239</v>
      </c>
      <c r="B43" s="634"/>
      <c r="C43" s="634"/>
      <c r="D43" s="634"/>
      <c r="E43" s="665"/>
      <c r="F43" s="666"/>
      <c r="G43" s="544"/>
      <c r="H43" s="558">
        <f>IF($E$23&gt;3,1/3*G43,0)</f>
        <v>0</v>
      </c>
    </row>
    <row r="44" spans="1:10" ht="30" customHeight="1" thickBot="1" x14ac:dyDescent="0.25">
      <c r="A44" s="656" t="s">
        <v>240</v>
      </c>
      <c r="B44" s="660"/>
      <c r="C44" s="660"/>
      <c r="D44" s="660"/>
      <c r="E44" s="661"/>
      <c r="F44" s="662"/>
      <c r="G44" s="559"/>
      <c r="H44" s="560">
        <f>IF($E$23&gt;3,1/3*G44,0)</f>
        <v>0</v>
      </c>
    </row>
    <row r="45" spans="1:10" ht="34.5" customHeight="1" thickBot="1" x14ac:dyDescent="0.25">
      <c r="A45" s="645" t="str">
        <f>CONCATENATE("TOTAL VALUE OF ALL WORK COMPLETED APPROPRIATE TO CLAUSE ",IF($D$16=2003,"20. (1)","3.2.3.(1)"), " OF THE GAZETTE")</f>
        <v>TOTAL VALUE OF ALL WORK COMPLETED APPROPRIATE TO CLAUSE 20. (1) OF THE GAZETTE</v>
      </c>
      <c r="B45" s="653"/>
      <c r="C45" s="653"/>
      <c r="D45" s="653"/>
      <c r="E45" s="654"/>
      <c r="F45" s="655"/>
      <c r="G45" s="548">
        <f>SUM(G41:G44)</f>
        <v>0</v>
      </c>
      <c r="H45" s="561">
        <f>IF(E23&gt;3,SUM(H41:H44),0)</f>
        <v>0</v>
      </c>
    </row>
    <row r="46" spans="1:10" ht="45.75" customHeight="1" thickTop="1" thickBot="1" x14ac:dyDescent="0.25">
      <c r="A46" s="663" t="s">
        <v>244</v>
      </c>
      <c r="B46" s="664"/>
      <c r="C46" s="664"/>
      <c r="D46" s="664"/>
      <c r="E46" s="664"/>
      <c r="F46" s="664"/>
      <c r="G46" s="179"/>
      <c r="H46" s="174"/>
    </row>
    <row r="47" spans="1:10" ht="15.75" thickTop="1" x14ac:dyDescent="0.2"/>
    <row r="55" ht="18.75" customHeight="1" x14ac:dyDescent="0.2"/>
    <row r="62" ht="25.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104" spans="1:8" x14ac:dyDescent="0.2">
      <c r="A104" s="1"/>
      <c r="B104" s="1"/>
      <c r="C104" s="1"/>
      <c r="D104" s="1"/>
      <c r="E104" s="1"/>
      <c r="F104" s="1"/>
      <c r="G104" s="1"/>
      <c r="H104" s="1"/>
    </row>
    <row r="105" spans="1:8" x14ac:dyDescent="0.2">
      <c r="A105" s="648"/>
      <c r="B105" s="649"/>
      <c r="C105" s="649"/>
      <c r="D105" s="649"/>
      <c r="E105" s="649"/>
      <c r="F105" s="649"/>
      <c r="G105" s="649"/>
      <c r="H105" s="649"/>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32">
    <mergeCell ref="A1:H1"/>
    <mergeCell ref="A35:D35"/>
    <mergeCell ref="A29:D29"/>
    <mergeCell ref="A28:D28"/>
    <mergeCell ref="A30:D30"/>
    <mergeCell ref="E2:G2"/>
    <mergeCell ref="E15:F15"/>
    <mergeCell ref="A33:D33"/>
    <mergeCell ref="A27:D27"/>
    <mergeCell ref="E3:G3"/>
    <mergeCell ref="D9:H9"/>
    <mergeCell ref="D8:H8"/>
    <mergeCell ref="F4:G4"/>
    <mergeCell ref="D11:G11"/>
    <mergeCell ref="D10:G10"/>
    <mergeCell ref="A105:H105"/>
    <mergeCell ref="A42:F42"/>
    <mergeCell ref="A45:F45"/>
    <mergeCell ref="A41:F41"/>
    <mergeCell ref="A44:F44"/>
    <mergeCell ref="A46:F46"/>
    <mergeCell ref="A43:F43"/>
    <mergeCell ref="A40:F40"/>
    <mergeCell ref="A39:D39"/>
    <mergeCell ref="A32:D32"/>
    <mergeCell ref="G15:H15"/>
    <mergeCell ref="A31:D31"/>
    <mergeCell ref="A26:D26"/>
    <mergeCell ref="A25:C25"/>
    <mergeCell ref="A36:D36"/>
    <mergeCell ref="A34:D34"/>
    <mergeCell ref="A37:E37"/>
  </mergeCells>
  <phoneticPr fontId="72" type="noConversion"/>
  <dataValidations count="5">
    <dataValidation type="list" allowBlank="1" showInputMessage="1" showErrorMessage="1" sqref="E27">
      <formula1>"ESTIMATES ONLY, TENDER VALUES"</formula1>
    </dataValidation>
    <dataValidation type="list" allowBlank="1" showInputMessage="1" showErrorMessage="1" sqref="D16">
      <formula1>"2003"</formula1>
    </dataValidation>
    <dataValidation type="list" allowBlank="1" showInputMessage="1" showErrorMessage="1" sqref="D7">
      <formula1>"BUILDING PROJECT"</formula1>
    </dataValidation>
    <dataValidation type="list" allowBlank="1" showInputMessage="1" showErrorMessage="1" sqref="D23">
      <formula1>"PRELIMINARY DESIGN, DESIGN &amp; TENDER,WORKING DRAWING,CONSTRUCTION,COMPLETION"</formula1>
    </dataValidation>
    <dataValidation type="list" allowBlank="1" showInputMessage="1" showErrorMessage="1" sqref="D25">
      <formula1>"Y,N"</formula1>
    </dataValidation>
  </dataValidations>
  <printOptions horizontalCentered="1"/>
  <pageMargins left="0.35" right="0.41" top="0.78740157480314965" bottom="0.78740157480314965" header="0.51181102362204722" footer="0.51181102362204722"/>
  <pageSetup paperSize="8" scale="52" orientation="portrait"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sheetPr>
  <dimension ref="A1:Q94"/>
  <sheetViews>
    <sheetView zoomScale="75" zoomScaleNormal="75" zoomScaleSheetLayoutView="75" workbookViewId="0">
      <selection activeCell="O11" sqref="O11"/>
    </sheetView>
  </sheetViews>
  <sheetFormatPr defaultRowHeight="15" x14ac:dyDescent="0.2"/>
  <cols>
    <col min="1" max="1" width="13.33203125" customWidth="1"/>
    <col min="2" max="2" width="20.77734375" customWidth="1"/>
    <col min="3" max="3" width="4.33203125" customWidth="1"/>
    <col min="4" max="4" width="5" customWidth="1"/>
    <col min="5" max="5" width="4.33203125" customWidth="1"/>
    <col min="6" max="6" width="2.44140625" customWidth="1"/>
    <col min="7" max="7" width="4.109375" customWidth="1"/>
    <col min="8" max="8" width="1.88671875" customWidth="1"/>
    <col min="9" max="9" width="4.33203125" customWidth="1"/>
    <col min="10" max="10" width="3" customWidth="1"/>
    <col min="11" max="11" width="12.21875" customWidth="1"/>
    <col min="12" max="12" width="3.77734375" customWidth="1"/>
    <col min="13" max="13" width="13.88671875" customWidth="1"/>
    <col min="14" max="14" width="4.33203125" customWidth="1"/>
    <col min="15" max="15" width="16" customWidth="1"/>
    <col min="16" max="16" width="2.88671875" customWidth="1"/>
    <col min="17" max="17" width="18.77734375" customWidth="1"/>
  </cols>
  <sheetData>
    <row r="1" spans="1:17" ht="30" customHeight="1" thickTop="1" x14ac:dyDescent="0.2">
      <c r="A1" s="194"/>
      <c r="B1" s="3"/>
      <c r="C1" s="3"/>
      <c r="D1" s="733" t="s">
        <v>138</v>
      </c>
      <c r="E1" s="733"/>
      <c r="F1" s="733"/>
      <c r="G1" s="734"/>
      <c r="H1" s="735"/>
      <c r="I1" s="735"/>
      <c r="J1" s="3"/>
      <c r="K1" s="736" t="str">
        <f>'Input Data'!E2</f>
        <v>STRUCTURAL ENGINEERING SERVICES</v>
      </c>
      <c r="L1" s="737"/>
      <c r="M1" s="737"/>
      <c r="N1" s="738"/>
      <c r="O1" s="739"/>
      <c r="P1" s="739"/>
      <c r="Q1" s="740"/>
    </row>
    <row r="2" spans="1:17" ht="37.5" customHeight="1" x14ac:dyDescent="0.2">
      <c r="A2" s="4"/>
      <c r="B2" s="2"/>
      <c r="C2" s="6"/>
      <c r="D2" s="6"/>
      <c r="E2" s="68"/>
      <c r="F2" s="193"/>
      <c r="G2" s="195"/>
      <c r="H2" s="195"/>
      <c r="I2" s="6"/>
      <c r="J2" s="6"/>
      <c r="K2" s="741" t="str">
        <f>'Input Data'!E3</f>
        <v>BUILDING PROJECT: 2003 FEES</v>
      </c>
      <c r="L2" s="742"/>
      <c r="M2" s="742"/>
      <c r="N2" s="742"/>
      <c r="O2" s="743"/>
      <c r="P2" s="743"/>
      <c r="Q2" s="744"/>
    </row>
    <row r="3" spans="1:17" ht="23.25" x14ac:dyDescent="0.2">
      <c r="A3" s="150"/>
      <c r="B3" s="151"/>
      <c r="C3" s="745" t="s">
        <v>230</v>
      </c>
      <c r="D3" s="746"/>
      <c r="E3" s="746"/>
      <c r="F3" s="746"/>
      <c r="G3" s="746"/>
      <c r="H3" s="746"/>
      <c r="I3" s="746"/>
      <c r="J3" s="746"/>
      <c r="K3" s="2"/>
      <c r="L3" s="2"/>
      <c r="M3" s="2"/>
      <c r="N3" s="2"/>
      <c r="O3" s="2"/>
      <c r="P3" s="2"/>
      <c r="Q3" s="500" t="str">
        <f>'Input Data'!H3</f>
        <v>Version 3.1 2012-10</v>
      </c>
    </row>
    <row r="4" spans="1:17" x14ac:dyDescent="0.2">
      <c r="A4" s="200"/>
      <c r="B4" s="151"/>
      <c r="C4" s="151"/>
      <c r="D4" s="151"/>
      <c r="E4" s="151"/>
      <c r="F4" s="280"/>
      <c r="G4" s="280"/>
      <c r="H4" s="280"/>
      <c r="I4" s="280"/>
      <c r="J4" s="280"/>
      <c r="K4" s="280"/>
      <c r="L4" s="151"/>
      <c r="M4" s="151"/>
      <c r="N4" s="151"/>
      <c r="O4" s="151"/>
      <c r="P4" s="68"/>
      <c r="Q4" s="83"/>
    </row>
    <row r="5" spans="1:17" x14ac:dyDescent="0.2">
      <c r="A5" s="69" t="s">
        <v>21</v>
      </c>
      <c r="B5" s="725">
        <f>'Input Data'!$D$8</f>
        <v>0</v>
      </c>
      <c r="C5" s="726"/>
      <c r="D5" s="726"/>
      <c r="E5" s="726"/>
      <c r="F5" s="726"/>
      <c r="G5" s="726"/>
      <c r="H5" s="726"/>
      <c r="I5" s="726"/>
      <c r="J5" s="726"/>
      <c r="K5" s="726"/>
      <c r="L5" s="726"/>
      <c r="M5" s="726"/>
      <c r="N5" s="70"/>
      <c r="O5" s="70"/>
      <c r="P5" s="24"/>
      <c r="Q5" s="30"/>
    </row>
    <row r="6" spans="1:17" x14ac:dyDescent="0.2">
      <c r="A6" s="71"/>
      <c r="B6" s="725">
        <f>'Input Data'!$D$9</f>
        <v>0</v>
      </c>
      <c r="C6" s="726"/>
      <c r="D6" s="726"/>
      <c r="E6" s="726"/>
      <c r="F6" s="726"/>
      <c r="G6" s="726"/>
      <c r="H6" s="726"/>
      <c r="I6" s="726"/>
      <c r="J6" s="726"/>
      <c r="K6" s="726"/>
      <c r="L6" s="726"/>
      <c r="M6" s="726"/>
      <c r="N6" s="70"/>
      <c r="O6" s="70"/>
      <c r="P6" s="24"/>
      <c r="Q6" s="30"/>
    </row>
    <row r="7" spans="1:17" x14ac:dyDescent="0.2">
      <c r="A7" s="69" t="s">
        <v>22</v>
      </c>
      <c r="B7" s="726">
        <f>'Input Data'!$D$10</f>
        <v>0</v>
      </c>
      <c r="C7" s="726"/>
      <c r="D7" s="726"/>
      <c r="E7" s="726"/>
      <c r="F7" s="726"/>
      <c r="G7" s="726"/>
      <c r="H7" s="726"/>
      <c r="I7" s="726"/>
      <c r="J7" s="726"/>
      <c r="K7" s="726"/>
      <c r="L7" s="726"/>
      <c r="M7" s="726"/>
      <c r="N7" s="70"/>
      <c r="O7" s="70"/>
      <c r="P7" s="24"/>
      <c r="Q7" s="30"/>
    </row>
    <row r="8" spans="1:17" ht="29.25" customHeight="1" thickBot="1" x14ac:dyDescent="0.25">
      <c r="A8" s="72" t="s">
        <v>19</v>
      </c>
      <c r="B8" s="727">
        <f>'Input Data'!$D$11</f>
        <v>0</v>
      </c>
      <c r="C8" s="728"/>
      <c r="D8" s="728"/>
      <c r="E8" s="728"/>
      <c r="F8" s="728"/>
      <c r="G8" s="728"/>
      <c r="H8" s="728"/>
      <c r="I8" s="728"/>
      <c r="J8" s="728"/>
      <c r="K8" s="728"/>
      <c r="L8" s="169" t="s">
        <v>211</v>
      </c>
      <c r="M8" s="168">
        <f>'Input Data'!D12</f>
        <v>0</v>
      </c>
      <c r="N8" s="170" t="s">
        <v>212</v>
      </c>
      <c r="O8" s="695">
        <f>'Input Data'!F12</f>
        <v>0</v>
      </c>
      <c r="P8" s="696"/>
      <c r="Q8" s="75"/>
    </row>
    <row r="9" spans="1:17" ht="16.5" thickTop="1" x14ac:dyDescent="0.2">
      <c r="A9" s="697" t="s">
        <v>206</v>
      </c>
      <c r="B9" s="698"/>
      <c r="C9" s="76"/>
      <c r="D9" s="699">
        <f>'Input Data'!F4</f>
        <v>0</v>
      </c>
      <c r="E9" s="699"/>
      <c r="F9" s="699"/>
      <c r="G9" s="699"/>
      <c r="H9" s="699"/>
      <c r="I9" s="699"/>
      <c r="J9" s="76" t="s">
        <v>208</v>
      </c>
      <c r="K9" s="562">
        <f>'Input Data'!F5</f>
        <v>0</v>
      </c>
      <c r="L9" s="134" t="s">
        <v>209</v>
      </c>
      <c r="M9" s="151"/>
      <c r="N9" s="151"/>
      <c r="O9" s="707">
        <f>'Input Data'!D4</f>
        <v>0</v>
      </c>
      <c r="P9" s="708"/>
      <c r="Q9" s="709"/>
    </row>
    <row r="10" spans="1:17" x14ac:dyDescent="0.2">
      <c r="A10" s="69" t="s">
        <v>122</v>
      </c>
      <c r="B10" s="24"/>
      <c r="C10" s="77"/>
      <c r="D10" s="747">
        <f>'Input Data'!D13</f>
        <v>0</v>
      </c>
      <c r="E10" s="747"/>
      <c r="F10" s="747"/>
      <c r="G10" s="747"/>
      <c r="H10" s="747"/>
      <c r="I10" s="710"/>
      <c r="J10" s="77"/>
      <c r="K10" s="151"/>
      <c r="L10" s="134" t="s">
        <v>210</v>
      </c>
      <c r="M10" s="151"/>
      <c r="N10" s="151"/>
      <c r="O10" s="812">
        <f>'Input Data'!$D$5</f>
        <v>0</v>
      </c>
      <c r="P10" s="151"/>
      <c r="Q10" s="79"/>
    </row>
    <row r="11" spans="1:17" ht="15.75" x14ac:dyDescent="0.2">
      <c r="A11" s="700" t="s">
        <v>198</v>
      </c>
      <c r="B11" s="701"/>
      <c r="C11" s="151"/>
      <c r="D11" s="702">
        <f>'Input Data'!D14</f>
        <v>0</v>
      </c>
      <c r="E11" s="702"/>
      <c r="F11" s="702"/>
      <c r="G11" s="702"/>
      <c r="H11" s="702"/>
      <c r="I11" s="702"/>
      <c r="J11" s="77"/>
      <c r="K11" s="77"/>
      <c r="L11" s="80" t="s">
        <v>20</v>
      </c>
      <c r="M11" s="24"/>
      <c r="N11" s="77"/>
      <c r="O11" s="813">
        <f>'Input Data'!$D$19</f>
        <v>0</v>
      </c>
      <c r="Q11" s="79"/>
    </row>
    <row r="12" spans="1:17" ht="15.75" x14ac:dyDescent="0.2">
      <c r="A12" s="69" t="s">
        <v>128</v>
      </c>
      <c r="B12" s="24"/>
      <c r="C12" s="77"/>
      <c r="D12" s="748">
        <f>'Input Data'!$D$20</f>
        <v>0</v>
      </c>
      <c r="E12" s="748"/>
      <c r="F12" s="748"/>
      <c r="G12" s="748"/>
      <c r="H12" s="748"/>
      <c r="I12" s="710"/>
      <c r="J12" s="77"/>
      <c r="K12" s="77"/>
      <c r="L12" s="154" t="s">
        <v>129</v>
      </c>
      <c r="M12" s="152"/>
      <c r="N12" s="152"/>
      <c r="O12" s="81" t="str">
        <f>'Input Data'!D23</f>
        <v>PRELIMINARY DESIGN</v>
      </c>
      <c r="P12" s="68"/>
      <c r="Q12" s="79"/>
    </row>
    <row r="13" spans="1:17" ht="15.75" x14ac:dyDescent="0.2">
      <c r="A13" s="69" t="s">
        <v>34</v>
      </c>
      <c r="B13" s="24"/>
      <c r="C13" s="77"/>
      <c r="D13" s="749">
        <f>'Input Data'!$D$15</f>
        <v>0</v>
      </c>
      <c r="E13" s="749"/>
      <c r="F13" s="749"/>
      <c r="G13" s="749"/>
      <c r="H13" s="749"/>
      <c r="I13" s="749"/>
      <c r="J13" s="77"/>
      <c r="K13" s="136"/>
      <c r="L13" s="164" t="s">
        <v>150</v>
      </c>
      <c r="M13" s="151"/>
      <c r="N13" s="70"/>
      <c r="O13" s="165">
        <f>'Input Data'!D18</f>
        <v>0</v>
      </c>
      <c r="P13" s="151"/>
      <c r="Q13" s="153"/>
    </row>
    <row r="14" spans="1:17" x14ac:dyDescent="0.2">
      <c r="A14" s="69" t="s">
        <v>35</v>
      </c>
      <c r="B14" s="24"/>
      <c r="C14" s="151"/>
      <c r="D14" s="705">
        <f>'Input Data'!D16</f>
        <v>2003</v>
      </c>
      <c r="E14" s="706"/>
      <c r="F14" s="706"/>
      <c r="G14" s="706"/>
      <c r="H14" s="706"/>
      <c r="I14" s="706"/>
      <c r="J14" s="706"/>
      <c r="K14" s="135"/>
      <c r="L14" s="730" t="s">
        <v>23</v>
      </c>
      <c r="M14" s="661"/>
      <c r="N14" s="661"/>
      <c r="O14" s="82">
        <f>'Input Data'!$D$21</f>
        <v>0</v>
      </c>
      <c r="P14" s="68"/>
      <c r="Q14" s="83"/>
    </row>
    <row r="15" spans="1:17" ht="15.75" thickBot="1" x14ac:dyDescent="0.25">
      <c r="A15" s="72" t="s">
        <v>136</v>
      </c>
      <c r="B15" s="74"/>
      <c r="C15" s="151"/>
      <c r="D15" s="703" t="str">
        <f>IF('Input Data'!$C$7="e", "USE INVOICE FOR ENGINEERING PROJECT","BUILDING PROJECT")</f>
        <v>BUILDING PROJECT</v>
      </c>
      <c r="E15" s="704"/>
      <c r="F15" s="704"/>
      <c r="G15" s="704"/>
      <c r="H15" s="704"/>
      <c r="I15" s="704"/>
      <c r="J15" s="704"/>
      <c r="K15" s="73"/>
      <c r="L15" s="729" t="s">
        <v>130</v>
      </c>
      <c r="M15" s="661"/>
      <c r="N15" s="661"/>
      <c r="O15" s="78">
        <f>'Input Data'!D6</f>
        <v>0</v>
      </c>
      <c r="P15" s="151"/>
      <c r="Q15" s="84"/>
    </row>
    <row r="16" spans="1:17" ht="24.75" customHeight="1" thickTop="1" thickBot="1" x14ac:dyDescent="0.25">
      <c r="A16" s="718"/>
      <c r="B16" s="719"/>
      <c r="C16" s="719"/>
      <c r="D16" s="719"/>
      <c r="E16" s="719"/>
      <c r="F16" s="719"/>
      <c r="G16" s="719"/>
      <c r="H16" s="719"/>
      <c r="I16" s="719"/>
      <c r="J16" s="167"/>
      <c r="K16" s="132"/>
      <c r="L16" s="731" t="s">
        <v>148</v>
      </c>
      <c r="M16" s="721"/>
      <c r="N16" s="721"/>
      <c r="O16" s="721"/>
      <c r="P16" s="732"/>
      <c r="Q16" s="563">
        <f>IF('Input Data'!F27=1,0.8*'Input Data'!$H$36,'Input Data'!$H$36)</f>
        <v>0</v>
      </c>
    </row>
    <row r="17" spans="1:17" ht="21.75" customHeight="1" thickTop="1" x14ac:dyDescent="0.2">
      <c r="A17" s="395" t="s">
        <v>160</v>
      </c>
      <c r="B17" s="85"/>
      <c r="C17" s="85"/>
      <c r="D17" s="85"/>
      <c r="E17" s="85"/>
      <c r="F17" s="85"/>
      <c r="G17" s="85"/>
      <c r="H17" s="85"/>
      <c r="I17" s="85"/>
      <c r="J17" s="85"/>
      <c r="K17" s="85"/>
      <c r="L17" s="85"/>
      <c r="M17" s="85"/>
      <c r="N17" s="85"/>
      <c r="O17" s="85"/>
      <c r="P17" s="85"/>
      <c r="Q17" s="564"/>
    </row>
    <row r="18" spans="1:17" ht="18" x14ac:dyDescent="0.2">
      <c r="A18" s="394"/>
      <c r="B18" s="21"/>
      <c r="C18" s="25"/>
      <c r="D18" s="47"/>
      <c r="E18" s="47"/>
      <c r="F18" s="47"/>
      <c r="G18" s="47"/>
      <c r="H18" s="47"/>
      <c r="I18" s="49"/>
      <c r="J18" s="50"/>
      <c r="K18" s="35">
        <f>IF('Input Data'!$C$7="b",IF('Input Data'!$C$16=1,VLOOKUP($Q$16,SCALE_2003B,3)))</f>
        <v>0</v>
      </c>
      <c r="L18" s="86" t="s">
        <v>131</v>
      </c>
      <c r="M18" s="87">
        <f>IF('Input Data'!$C$7="b",IF('Input Data'!$C$16=1,VLOOKUP($Q$16,SCALE_2003B,4)),0)</f>
        <v>0.125</v>
      </c>
      <c r="N18" s="88" t="s">
        <v>1</v>
      </c>
      <c r="O18" s="89">
        <f>$Q$16-(IF('Input Data'!$C$7="b",IF('Input Data'!$C$16=1,VLOOKUP($Q$16,SCALE_2003B,1),$Q$16)))</f>
        <v>0</v>
      </c>
      <c r="P18" s="90" t="s">
        <v>3</v>
      </c>
      <c r="Q18" s="565">
        <f>IF('Input Data'!H36&gt;'Input Data'!H25,(K18+M18*O18),0)</f>
        <v>0</v>
      </c>
    </row>
    <row r="19" spans="1:17" ht="8.25" customHeight="1" x14ac:dyDescent="0.2">
      <c r="A19" s="91"/>
      <c r="B19" s="21"/>
      <c r="C19" s="25"/>
      <c r="D19" s="92"/>
      <c r="E19" s="92"/>
      <c r="F19" s="92"/>
      <c r="G19" s="92"/>
      <c r="H19" s="92"/>
      <c r="I19" s="25"/>
      <c r="J19" s="25"/>
      <c r="K19" s="93"/>
      <c r="L19" s="94"/>
      <c r="M19" s="95"/>
      <c r="N19" s="88"/>
      <c r="O19" s="35"/>
      <c r="P19" s="35"/>
      <c r="Q19" s="566"/>
    </row>
    <row r="20" spans="1:17" ht="12" customHeight="1" x14ac:dyDescent="0.2">
      <c r="A20" s="150"/>
      <c r="B20" s="151"/>
      <c r="C20" s="151"/>
      <c r="D20" s="151"/>
      <c r="E20" s="181"/>
      <c r="F20" s="181"/>
      <c r="G20" s="181"/>
      <c r="H20" s="181"/>
      <c r="I20" s="96"/>
      <c r="J20" s="97"/>
      <c r="K20" s="35"/>
      <c r="L20" s="98"/>
      <c r="M20" s="87"/>
      <c r="N20" s="88"/>
      <c r="O20" s="89"/>
      <c r="P20" s="90"/>
      <c r="Q20" s="565"/>
    </row>
    <row r="21" spans="1:17" ht="15" customHeight="1" x14ac:dyDescent="0.2">
      <c r="A21" s="150"/>
      <c r="B21" s="151"/>
      <c r="C21" s="151"/>
      <c r="D21" s="151"/>
      <c r="E21" s="181"/>
      <c r="F21" s="181"/>
      <c r="G21" s="181"/>
      <c r="H21" s="181"/>
      <c r="I21" s="96"/>
      <c r="J21" s="97"/>
      <c r="K21" s="35"/>
      <c r="L21" s="98"/>
      <c r="M21" s="151"/>
      <c r="N21" s="99" t="s">
        <v>151</v>
      </c>
      <c r="O21" s="89"/>
      <c r="P21" s="90"/>
      <c r="Q21" s="567">
        <f>SUM(Q18:Q20)</f>
        <v>0</v>
      </c>
    </row>
    <row r="22" spans="1:17" ht="7.5" customHeight="1" thickBot="1" x14ac:dyDescent="0.25">
      <c r="A22" s="100"/>
      <c r="B22" s="56"/>
      <c r="C22" s="101"/>
      <c r="D22" s="102"/>
      <c r="E22" s="102"/>
      <c r="F22" s="102"/>
      <c r="G22" s="102"/>
      <c r="H22" s="102"/>
      <c r="I22" s="101"/>
      <c r="J22" s="101"/>
      <c r="K22" s="103"/>
      <c r="L22" s="104"/>
      <c r="M22" s="105"/>
      <c r="N22" s="106"/>
      <c r="O22" s="104"/>
      <c r="P22" s="104"/>
      <c r="Q22" s="568"/>
    </row>
    <row r="23" spans="1:17" ht="21" customHeight="1" thickTop="1" x14ac:dyDescent="0.2">
      <c r="A23" s="107" t="s">
        <v>161</v>
      </c>
      <c r="B23" s="21"/>
      <c r="C23" s="25"/>
      <c r="D23" s="92"/>
      <c r="E23" s="92"/>
      <c r="F23" s="92"/>
      <c r="G23" s="92"/>
      <c r="H23" s="92"/>
      <c r="I23" s="25"/>
      <c r="J23" s="25"/>
      <c r="K23" s="93"/>
      <c r="L23" s="35"/>
      <c r="M23" s="95"/>
      <c r="N23" s="88"/>
      <c r="O23" s="35"/>
      <c r="P23" s="35"/>
      <c r="Q23" s="569"/>
    </row>
    <row r="24" spans="1:17" ht="22.5" customHeight="1" x14ac:dyDescent="0.2">
      <c r="A24" s="692" t="s">
        <v>225</v>
      </c>
      <c r="B24" s="693"/>
      <c r="C24" s="693"/>
      <c r="D24" s="693"/>
      <c r="E24" s="693"/>
      <c r="F24" s="21"/>
      <c r="G24" s="21"/>
      <c r="H24" s="21"/>
      <c r="I24" s="151"/>
      <c r="J24" s="47"/>
      <c r="K24" s="611">
        <f>IF('Input Data'!$E$23=1,Scales!$F$12,IF('Input Data'!$E$23=2,Scales!$F$13,IF('Input Data'!$E$23=3,Scales!$F$14,0.75)))</f>
        <v>0.2</v>
      </c>
      <c r="L24" s="90" t="s">
        <v>2</v>
      </c>
      <c r="M24" s="35">
        <f>'Input Data'!$H$28</f>
        <v>0</v>
      </c>
      <c r="N24" s="88" t="s">
        <v>27</v>
      </c>
      <c r="O24" s="35">
        <f>$Q$18</f>
        <v>0</v>
      </c>
      <c r="P24" s="93"/>
      <c r="Q24" s="566">
        <f>IF('Input Data'!D25="Y",0,IF(M25=0,0,K24*M24/M25*O24))</f>
        <v>0</v>
      </c>
    </row>
    <row r="25" spans="1:17" ht="21" customHeight="1" x14ac:dyDescent="0.2">
      <c r="A25" s="694"/>
      <c r="B25" s="693"/>
      <c r="C25" s="693"/>
      <c r="D25" s="693"/>
      <c r="E25" s="693"/>
      <c r="F25" s="21"/>
      <c r="G25" s="21"/>
      <c r="H25" s="21"/>
      <c r="I25" s="108"/>
      <c r="J25" s="92"/>
      <c r="K25" s="96"/>
      <c r="L25" s="35"/>
      <c r="M25" s="397">
        <f>'Input Data'!H36</f>
        <v>0</v>
      </c>
      <c r="N25" s="88"/>
      <c r="O25" s="35"/>
      <c r="P25" s="93"/>
      <c r="Q25" s="566"/>
    </row>
    <row r="26" spans="1:17" ht="8.25" customHeight="1" x14ac:dyDescent="0.2">
      <c r="A26" s="22"/>
      <c r="B26" s="17"/>
      <c r="C26" s="21"/>
      <c r="D26" s="21"/>
      <c r="E26" s="21"/>
      <c r="F26" s="21"/>
      <c r="G26" s="21"/>
      <c r="H26" s="21"/>
      <c r="I26" s="109"/>
      <c r="J26" s="97"/>
      <c r="K26" s="48"/>
      <c r="L26" s="110"/>
      <c r="M26" s="110"/>
      <c r="N26" s="111"/>
      <c r="O26" s="110"/>
      <c r="P26" s="110"/>
      <c r="Q26" s="570"/>
    </row>
    <row r="27" spans="1:17" ht="18.75" customHeight="1" x14ac:dyDescent="0.2">
      <c r="A27" s="714" t="s">
        <v>142</v>
      </c>
      <c r="B27" s="657"/>
      <c r="C27" s="715"/>
      <c r="D27" s="693"/>
      <c r="E27" s="183"/>
      <c r="F27" s="183"/>
      <c r="G27" s="96"/>
      <c r="H27" s="183"/>
      <c r="I27" s="109">
        <f>IF('Input Data'!$H$29&gt;0,1.25,0)</f>
        <v>0</v>
      </c>
      <c r="J27" s="47" t="s">
        <v>1</v>
      </c>
      <c r="K27" s="611">
        <f>IF('Input Data'!$E$23=1,Scales!$F$12,IF('Input Data'!$E$23=2,Scales!$F$13,IF('Input Data'!$E$23=3,Scales!$F$14,0.75)))</f>
        <v>0.2</v>
      </c>
      <c r="L27" s="90" t="s">
        <v>2</v>
      </c>
      <c r="M27" s="35">
        <f>'Input Data'!$H$29</f>
        <v>0</v>
      </c>
      <c r="N27" s="88" t="s">
        <v>27</v>
      </c>
      <c r="O27" s="35">
        <f>$Q$18</f>
        <v>0</v>
      </c>
      <c r="P27" s="35"/>
      <c r="Q27" s="566">
        <f>IF('Input Data'!D25="Y",0,IF(M28=0,0,I27*K27*M27/M28*O27))</f>
        <v>0</v>
      </c>
    </row>
    <row r="28" spans="1:17" ht="15" customHeight="1" x14ac:dyDescent="0.2">
      <c r="A28" s="716"/>
      <c r="B28" s="711"/>
      <c r="C28" s="711"/>
      <c r="D28" s="711"/>
      <c r="E28" s="21"/>
      <c r="F28" s="21"/>
      <c r="G28" s="21"/>
      <c r="H28" s="21"/>
      <c r="I28" s="109"/>
      <c r="J28" s="97"/>
      <c r="K28" s="48"/>
      <c r="L28" s="110"/>
      <c r="M28" s="397">
        <f>'Input Data'!H36</f>
        <v>0</v>
      </c>
      <c r="N28" s="111"/>
      <c r="O28" s="110"/>
      <c r="P28" s="110"/>
      <c r="Q28" s="570"/>
    </row>
    <row r="29" spans="1:17" ht="8.25" customHeight="1" x14ac:dyDescent="0.2">
      <c r="A29" s="18"/>
      <c r="B29" s="19"/>
      <c r="C29" s="19"/>
      <c r="D29" s="19"/>
      <c r="E29" s="21"/>
      <c r="F29" s="21"/>
      <c r="G29" s="21"/>
      <c r="H29" s="21"/>
      <c r="I29" s="109"/>
      <c r="J29" s="97"/>
      <c r="K29" s="96"/>
      <c r="L29" s="90"/>
      <c r="M29" s="112"/>
      <c r="N29" s="111"/>
      <c r="O29" s="112"/>
      <c r="P29" s="110"/>
      <c r="Q29" s="570"/>
    </row>
    <row r="30" spans="1:17" ht="16.5" customHeight="1" x14ac:dyDescent="0.2">
      <c r="A30" s="656" t="s">
        <v>157</v>
      </c>
      <c r="B30" s="660"/>
      <c r="C30" s="660"/>
      <c r="D30" s="660"/>
      <c r="E30" s="21"/>
      <c r="F30" s="21"/>
      <c r="G30" s="21"/>
      <c r="H30" s="21"/>
      <c r="I30" s="113">
        <f>IF('Input Data'!$H$30&gt;0,0.25,0)</f>
        <v>0</v>
      </c>
      <c r="J30" s="88" t="s">
        <v>27</v>
      </c>
      <c r="K30" s="611">
        <f>IF('Input Data'!$E$23=1,Scales!$F$12,IF('Input Data'!$E$23=2,Scales!$F$13,IF('Input Data'!$E$23=3,Scales!$F$14,0.75)))</f>
        <v>0.2</v>
      </c>
      <c r="L30" s="90" t="s">
        <v>2</v>
      </c>
      <c r="M30" s="35">
        <f>'Input Data'!$H$30</f>
        <v>0</v>
      </c>
      <c r="N30" s="88" t="s">
        <v>27</v>
      </c>
      <c r="O30" s="35">
        <f>$Q$18</f>
        <v>0</v>
      </c>
      <c r="P30" s="47"/>
      <c r="Q30" s="566">
        <f>IF('Input Data'!D25="Y",0,IF(M31=0,0,I30*K30*M30/M31*O30))</f>
        <v>0</v>
      </c>
    </row>
    <row r="31" spans="1:17" ht="16.5" customHeight="1" x14ac:dyDescent="0.2">
      <c r="A31" s="713"/>
      <c r="B31" s="661"/>
      <c r="C31" s="661"/>
      <c r="D31" s="661"/>
      <c r="E31" s="21"/>
      <c r="F31" s="21"/>
      <c r="G31" s="21"/>
      <c r="H31" s="21"/>
      <c r="I31" s="109"/>
      <c r="J31" s="97"/>
      <c r="K31" s="96"/>
      <c r="L31" s="90"/>
      <c r="M31" s="397">
        <f>'Input Data'!H36</f>
        <v>0</v>
      </c>
      <c r="N31" s="111"/>
      <c r="O31" s="112"/>
      <c r="P31" s="110"/>
      <c r="Q31" s="570"/>
    </row>
    <row r="32" spans="1:17" ht="10.5" customHeight="1" x14ac:dyDescent="0.2">
      <c r="A32" s="20"/>
      <c r="B32" s="17"/>
      <c r="C32" s="21"/>
      <c r="D32" s="21"/>
      <c r="E32" s="21"/>
      <c r="F32" s="21"/>
      <c r="G32" s="21"/>
      <c r="H32" s="21"/>
      <c r="I32" s="109"/>
      <c r="J32" s="97"/>
      <c r="K32" s="96"/>
      <c r="L32" s="90"/>
      <c r="M32" s="112"/>
      <c r="N32" s="111"/>
      <c r="O32" s="112"/>
      <c r="P32" s="110"/>
      <c r="Q32" s="570"/>
    </row>
    <row r="33" spans="1:17" ht="23.25" customHeight="1" x14ac:dyDescent="0.2">
      <c r="A33" s="656" t="s">
        <v>218</v>
      </c>
      <c r="B33" s="712"/>
      <c r="C33" s="712"/>
      <c r="D33" s="712"/>
      <c r="E33" s="185"/>
      <c r="F33" s="185"/>
      <c r="G33" s="113">
        <f>IF('Input Data'!$H$31&gt;0,0.25,0)</f>
        <v>0</v>
      </c>
      <c r="H33" s="47" t="s">
        <v>1</v>
      </c>
      <c r="I33" s="109">
        <f>IF('Input Data'!$H$31&gt;0,1.25,0)</f>
        <v>0</v>
      </c>
      <c r="J33" s="47" t="s">
        <v>1</v>
      </c>
      <c r="K33" s="611">
        <f>IF('Input Data'!$E$23=1,Scales!$F$12,IF('Input Data'!$E$23=2,Scales!$F$13,IF('Input Data'!$E$23=3,Scales!$F$14,0.75)))</f>
        <v>0.2</v>
      </c>
      <c r="L33" s="90" t="s">
        <v>2</v>
      </c>
      <c r="M33" s="35">
        <f>'Input Data'!$H$31</f>
        <v>0</v>
      </c>
      <c r="N33" s="47" t="s">
        <v>1</v>
      </c>
      <c r="O33" s="35">
        <f>$Q$18</f>
        <v>0</v>
      </c>
      <c r="P33" s="110"/>
      <c r="Q33" s="566">
        <f>IF('Input Data'!D25="Y",0,IF(M34=0,0,G33*I33*K33*M33/M34*O33))</f>
        <v>0</v>
      </c>
    </row>
    <row r="34" spans="1:17" ht="21.75" customHeight="1" x14ac:dyDescent="0.2">
      <c r="A34" s="713"/>
      <c r="B34" s="661"/>
      <c r="C34" s="661"/>
      <c r="D34" s="661"/>
      <c r="E34" s="185"/>
      <c r="F34" s="185"/>
      <c r="G34" s="185"/>
      <c r="H34" s="185"/>
      <c r="I34" s="109"/>
      <c r="J34" s="97"/>
      <c r="K34" s="96"/>
      <c r="L34" s="110"/>
      <c r="M34" s="397">
        <f>'Input Data'!H36</f>
        <v>0</v>
      </c>
      <c r="N34" s="111"/>
      <c r="O34" s="110"/>
      <c r="P34" s="110"/>
      <c r="Q34" s="570"/>
    </row>
    <row r="35" spans="1:17" ht="10.5" customHeight="1" x14ac:dyDescent="0.2">
      <c r="A35" s="20"/>
      <c r="B35" s="17"/>
      <c r="C35" s="21"/>
      <c r="D35" s="21"/>
      <c r="E35" s="21"/>
      <c r="F35" s="21"/>
      <c r="G35" s="21"/>
      <c r="H35" s="21"/>
      <c r="I35" s="109"/>
      <c r="J35" s="97"/>
      <c r="K35" s="96"/>
      <c r="L35" s="90"/>
      <c r="M35" s="112"/>
      <c r="N35" s="111"/>
      <c r="O35" s="112"/>
      <c r="P35" s="110"/>
      <c r="Q35" s="570"/>
    </row>
    <row r="36" spans="1:17" ht="18" customHeight="1" x14ac:dyDescent="0.2">
      <c r="A36" s="714" t="s">
        <v>222</v>
      </c>
      <c r="B36" s="657"/>
      <c r="C36" s="715"/>
      <c r="D36" s="693"/>
      <c r="E36" s="183"/>
      <c r="F36" s="183"/>
      <c r="G36" s="183"/>
      <c r="H36" s="183"/>
      <c r="I36" s="113">
        <f>IF('Input Data'!$H$32&gt;0,1,0)</f>
        <v>0</v>
      </c>
      <c r="J36" s="47" t="s">
        <v>1</v>
      </c>
      <c r="K36" s="611">
        <f>IF('Input Data'!$E$23=1,Scales!$F$12,IF('Input Data'!$E$23=2,Scales!$F$13,IF('Input Data'!$E$23=3,Scales!$F$14,0.75)))</f>
        <v>0.2</v>
      </c>
      <c r="L36" s="90" t="s">
        <v>2</v>
      </c>
      <c r="M36" s="35">
        <f>'Input Data'!$H$32</f>
        <v>0</v>
      </c>
      <c r="N36" s="88" t="s">
        <v>27</v>
      </c>
      <c r="O36" s="35">
        <f>$Q$18</f>
        <v>0</v>
      </c>
      <c r="P36" s="35"/>
      <c r="Q36" s="566">
        <f>IF('Input Data'!D25="Y",0,IF(M37=0,0,I36*K36*M36/M37*O36))</f>
        <v>0</v>
      </c>
    </row>
    <row r="37" spans="1:17" ht="22.5" customHeight="1" x14ac:dyDescent="0.2">
      <c r="A37" s="716"/>
      <c r="B37" s="711"/>
      <c r="C37" s="711"/>
      <c r="D37" s="711"/>
      <c r="E37" s="21"/>
      <c r="F37" s="21"/>
      <c r="G37" s="21"/>
      <c r="H37" s="21"/>
      <c r="I37" s="109"/>
      <c r="J37" s="97"/>
      <c r="K37" s="96"/>
      <c r="L37" s="90"/>
      <c r="M37" s="397">
        <f>'Input Data'!H36</f>
        <v>0</v>
      </c>
      <c r="N37" s="111"/>
      <c r="O37" s="112"/>
      <c r="P37" s="110"/>
      <c r="Q37" s="570"/>
    </row>
    <row r="38" spans="1:17" ht="9.75" customHeight="1" x14ac:dyDescent="0.2">
      <c r="A38" s="22"/>
      <c r="B38" s="17"/>
      <c r="C38" s="21"/>
      <c r="D38" s="21"/>
      <c r="E38" s="21"/>
      <c r="F38" s="21"/>
      <c r="G38" s="21"/>
      <c r="H38" s="21"/>
      <c r="I38" s="109"/>
      <c r="J38" s="97"/>
      <c r="K38" s="96"/>
      <c r="L38" s="90"/>
      <c r="M38" s="112"/>
      <c r="N38" s="111"/>
      <c r="O38" s="112"/>
      <c r="P38" s="110"/>
      <c r="Q38" s="570"/>
    </row>
    <row r="39" spans="1:17" ht="17.25" customHeight="1" x14ac:dyDescent="0.2">
      <c r="A39" s="656" t="s">
        <v>219</v>
      </c>
      <c r="B39" s="712"/>
      <c r="C39" s="712"/>
      <c r="D39" s="712"/>
      <c r="E39" s="151"/>
      <c r="F39" s="151"/>
      <c r="G39" s="113">
        <f>IF('Input Data'!$H$33&gt;0,1,0)</f>
        <v>0</v>
      </c>
      <c r="H39" s="47" t="s">
        <v>1</v>
      </c>
      <c r="I39" s="109">
        <f>IF('Input Data'!$H$33&gt;0,1.25,0)</f>
        <v>0</v>
      </c>
      <c r="J39" s="47" t="s">
        <v>1</v>
      </c>
      <c r="K39" s="611">
        <f>IF('Input Data'!$E$23=1,Scales!$F$12,IF('Input Data'!$E$23=2,Scales!$F$13,IF('Input Data'!$E$23=3,Scales!$F$14,0.75)))</f>
        <v>0.2</v>
      </c>
      <c r="L39" s="90" t="s">
        <v>2</v>
      </c>
      <c r="M39" s="35">
        <f>'Input Data'!H33</f>
        <v>0</v>
      </c>
      <c r="N39" s="88" t="s">
        <v>27</v>
      </c>
      <c r="O39" s="35">
        <f>$Q$18</f>
        <v>0</v>
      </c>
      <c r="P39" s="151"/>
      <c r="Q39" s="566">
        <f>IF('Input Data'!D25="Y",0,IF(M40=0,0,G39*I39*K39*M39/M40*O39))</f>
        <v>0</v>
      </c>
    </row>
    <row r="40" spans="1:17" ht="22.5" customHeight="1" x14ac:dyDescent="0.2">
      <c r="A40" s="713"/>
      <c r="B40" s="661"/>
      <c r="C40" s="661"/>
      <c r="D40" s="661"/>
      <c r="E40" s="151"/>
      <c r="F40" s="151"/>
      <c r="G40" s="151"/>
      <c r="H40" s="151"/>
      <c r="I40" s="151"/>
      <c r="J40" s="151"/>
      <c r="K40" s="151"/>
      <c r="L40" s="151"/>
      <c r="M40" s="397">
        <f>'Input Data'!H36</f>
        <v>0</v>
      </c>
      <c r="N40" s="151"/>
      <c r="O40" s="151"/>
      <c r="P40" s="151"/>
      <c r="Q40" s="571"/>
    </row>
    <row r="41" spans="1:17" ht="13.5" customHeight="1" x14ac:dyDescent="0.2">
      <c r="A41" s="9"/>
      <c r="B41" s="185"/>
      <c r="C41" s="185"/>
      <c r="D41" s="185"/>
      <c r="E41" s="185"/>
      <c r="F41" s="185"/>
      <c r="G41" s="151"/>
      <c r="H41" s="151"/>
      <c r="I41" s="151"/>
      <c r="J41" s="151"/>
      <c r="K41" s="151"/>
      <c r="L41" s="151"/>
      <c r="M41" s="151"/>
      <c r="N41" s="151"/>
      <c r="O41" s="151"/>
      <c r="P41" s="151"/>
      <c r="Q41" s="571"/>
    </row>
    <row r="42" spans="1:17" ht="20.25" customHeight="1" x14ac:dyDescent="0.2">
      <c r="A42" s="656" t="s">
        <v>221</v>
      </c>
      <c r="B42" s="712"/>
      <c r="C42" s="712"/>
      <c r="D42" s="712"/>
      <c r="E42" s="151"/>
      <c r="F42" s="185"/>
      <c r="G42" s="113">
        <f>IF('Input Data'!$H$34&gt;0,1,0)</f>
        <v>0</v>
      </c>
      <c r="H42" s="47" t="s">
        <v>1</v>
      </c>
      <c r="I42" s="113">
        <f>IF('Input Data'!$H$32&gt;0,0.25,0)</f>
        <v>0</v>
      </c>
      <c r="J42" s="47" t="s">
        <v>1</v>
      </c>
      <c r="K42" s="611">
        <f>IF('Input Data'!$E$23=1,Scales!$F$12,IF('Input Data'!$E$23=2,Scales!$F$13,IF('Input Data'!$E$23=3,Scales!$F$14,0.75)))</f>
        <v>0.2</v>
      </c>
      <c r="L42" s="90" t="s">
        <v>2</v>
      </c>
      <c r="M42" s="396">
        <f>'Input Data'!$H$34</f>
        <v>0</v>
      </c>
      <c r="N42" s="88" t="s">
        <v>27</v>
      </c>
      <c r="O42" s="35">
        <f>$Q$18</f>
        <v>0</v>
      </c>
      <c r="P42" s="110"/>
      <c r="Q42" s="566">
        <f>IF('Input Data'!D25="Y",0,IF(M43=0,0,I42*G42*K42*M42/M43*O42))</f>
        <v>0</v>
      </c>
    </row>
    <row r="43" spans="1:17" ht="24.75" customHeight="1" x14ac:dyDescent="0.2">
      <c r="A43" s="713"/>
      <c r="B43" s="661"/>
      <c r="C43" s="661"/>
      <c r="D43" s="661"/>
      <c r="E43" s="185"/>
      <c r="F43" s="185"/>
      <c r="G43" s="185"/>
      <c r="H43" s="185"/>
      <c r="I43" s="109"/>
      <c r="J43" s="97"/>
      <c r="K43" s="96"/>
      <c r="L43" s="110"/>
      <c r="M43" s="397">
        <f>'Input Data'!H36</f>
        <v>0</v>
      </c>
      <c r="N43" s="111"/>
      <c r="O43" s="110"/>
      <c r="P43" s="110"/>
      <c r="Q43" s="570"/>
    </row>
    <row r="44" spans="1:17" ht="13.5" customHeight="1" x14ac:dyDescent="0.2">
      <c r="A44" s="9"/>
      <c r="B44" s="185"/>
      <c r="C44" s="185"/>
      <c r="D44" s="185"/>
      <c r="E44" s="185"/>
      <c r="F44" s="185"/>
      <c r="G44" s="185"/>
      <c r="H44" s="185"/>
      <c r="I44" s="109"/>
      <c r="J44" s="97"/>
      <c r="K44" s="96"/>
      <c r="L44" s="110"/>
      <c r="M44" s="110"/>
      <c r="N44" s="111"/>
      <c r="O44" s="110"/>
      <c r="P44" s="110"/>
      <c r="Q44" s="570"/>
    </row>
    <row r="45" spans="1:17" ht="21.75" customHeight="1" x14ac:dyDescent="0.2">
      <c r="A45" s="656" t="s">
        <v>220</v>
      </c>
      <c r="B45" s="712"/>
      <c r="C45" s="712"/>
      <c r="D45" s="712"/>
      <c r="E45" s="113">
        <f>IF('Input Data'!$H$35&gt;0,1,0)</f>
        <v>0</v>
      </c>
      <c r="F45" s="47" t="s">
        <v>1</v>
      </c>
      <c r="G45" s="113">
        <f>IF('Input Data'!$H$35&gt;0,0.25,0)</f>
        <v>0</v>
      </c>
      <c r="H45" s="47" t="s">
        <v>1</v>
      </c>
      <c r="I45" s="109">
        <f>IF('Input Data'!$H$35&gt;0,1.25,0)</f>
        <v>0</v>
      </c>
      <c r="J45" s="47" t="s">
        <v>1</v>
      </c>
      <c r="K45" s="611">
        <f>IF('Input Data'!$E$23=1,Scales!$F$12,IF('Input Data'!$E$23=2,Scales!$F$13,IF('Input Data'!$E$23=3,Scales!$F$14,0.75)))</f>
        <v>0.2</v>
      </c>
      <c r="L45" s="90" t="s">
        <v>2</v>
      </c>
      <c r="M45" s="35">
        <f>'Input Data'!$H$35</f>
        <v>0</v>
      </c>
      <c r="N45" s="47" t="s">
        <v>1</v>
      </c>
      <c r="O45" s="35">
        <f>$Q$18</f>
        <v>0</v>
      </c>
      <c r="P45" s="110"/>
      <c r="Q45" s="566">
        <f>IF('Input Data'!D25="Y",0,IF(M46=0,0,G45*E45*I45*K45*M45/M46*O45))</f>
        <v>0</v>
      </c>
    </row>
    <row r="46" spans="1:17" ht="23.25" customHeight="1" x14ac:dyDescent="0.2">
      <c r="A46" s="713"/>
      <c r="B46" s="661"/>
      <c r="C46" s="661"/>
      <c r="D46" s="661"/>
      <c r="E46" s="185"/>
      <c r="F46" s="185"/>
      <c r="G46" s="185"/>
      <c r="H46" s="185"/>
      <c r="I46" s="151"/>
      <c r="J46" s="97"/>
      <c r="K46" s="96"/>
      <c r="L46" s="110"/>
      <c r="M46" s="397">
        <f>'Input Data'!H36</f>
        <v>0</v>
      </c>
      <c r="N46" s="111"/>
      <c r="O46" s="110"/>
      <c r="P46" s="110"/>
      <c r="Q46" s="570"/>
    </row>
    <row r="47" spans="1:17" ht="13.5" customHeight="1" x14ac:dyDescent="0.2">
      <c r="A47" s="184"/>
      <c r="B47" s="52" t="s">
        <v>223</v>
      </c>
      <c r="C47" s="151"/>
      <c r="D47" s="152"/>
      <c r="E47" s="185"/>
      <c r="F47" s="185"/>
      <c r="G47" s="185"/>
      <c r="H47" s="185"/>
      <c r="I47" s="109"/>
      <c r="J47" s="97"/>
      <c r="K47" s="96"/>
      <c r="L47" s="110"/>
      <c r="M47" s="110"/>
      <c r="N47" s="111"/>
      <c r="O47" s="110"/>
      <c r="P47" s="110"/>
      <c r="Q47" s="572">
        <f>SUM(Q24:Q46)</f>
        <v>0</v>
      </c>
    </row>
    <row r="48" spans="1:17" ht="8.25" customHeight="1" thickBot="1" x14ac:dyDescent="0.25">
      <c r="A48" s="12"/>
      <c r="B48" s="186"/>
      <c r="C48" s="186"/>
      <c r="D48" s="186"/>
      <c r="E48" s="186"/>
      <c r="F48" s="186"/>
      <c r="G48" s="186"/>
      <c r="H48" s="186"/>
      <c r="I48" s="114"/>
      <c r="J48" s="115"/>
      <c r="K48" s="116"/>
      <c r="L48" s="117"/>
      <c r="M48" s="117"/>
      <c r="N48" s="118"/>
      <c r="O48" s="117"/>
      <c r="P48" s="117"/>
      <c r="Q48" s="573"/>
    </row>
    <row r="49" spans="1:17" ht="9" customHeight="1" x14ac:dyDescent="0.2">
      <c r="A49" s="398"/>
      <c r="B49" s="399"/>
      <c r="C49" s="400"/>
      <c r="D49" s="401"/>
      <c r="E49" s="401"/>
      <c r="F49" s="401"/>
      <c r="G49" s="401"/>
      <c r="H49" s="401"/>
      <c r="I49" s="402"/>
      <c r="J49" s="403"/>
      <c r="K49" s="404"/>
      <c r="L49" s="405"/>
      <c r="M49" s="404"/>
      <c r="N49" s="406"/>
      <c r="O49" s="404"/>
      <c r="P49" s="407"/>
      <c r="Q49" s="574"/>
    </row>
    <row r="50" spans="1:17" ht="15.75" thickBot="1" x14ac:dyDescent="0.25">
      <c r="A50" s="119"/>
      <c r="B50" s="57"/>
      <c r="C50" s="120" t="s">
        <v>269</v>
      </c>
      <c r="D50" s="57"/>
      <c r="E50" s="57"/>
      <c r="F50" s="57"/>
      <c r="G50" s="5"/>
      <c r="H50" s="57"/>
      <c r="I50" s="57"/>
      <c r="J50" s="57"/>
      <c r="K50" s="121"/>
      <c r="L50" s="121"/>
      <c r="M50" s="120"/>
      <c r="N50" s="120"/>
      <c r="O50" s="120"/>
      <c r="P50" s="120"/>
      <c r="Q50" s="575">
        <f>Q47</f>
        <v>0</v>
      </c>
    </row>
    <row r="51" spans="1:17" ht="20.25" customHeight="1" thickTop="1" x14ac:dyDescent="0.2">
      <c r="A51" s="16" t="s">
        <v>162</v>
      </c>
      <c r="B51" s="17"/>
      <c r="C51" s="17"/>
      <c r="D51" s="17"/>
      <c r="E51" s="17"/>
      <c r="F51" s="17"/>
      <c r="G51" s="17"/>
      <c r="H51" s="17"/>
      <c r="I51" s="17"/>
      <c r="J51" s="17"/>
      <c r="K51" s="17"/>
      <c r="L51" s="17"/>
      <c r="M51" s="17"/>
      <c r="N51" s="97"/>
      <c r="O51" s="122"/>
      <c r="P51" s="17"/>
      <c r="Q51" s="570"/>
    </row>
    <row r="52" spans="1:17" x14ac:dyDescent="0.2">
      <c r="A52" s="717" t="s">
        <v>225</v>
      </c>
      <c r="B52" s="711"/>
      <c r="C52" s="711"/>
      <c r="D52" s="711"/>
      <c r="E52" s="47"/>
      <c r="F52" s="47"/>
      <c r="G52" s="47"/>
      <c r="H52" s="47"/>
      <c r="I52" s="21"/>
      <c r="J52" s="21"/>
      <c r="K52" s="96">
        <f>IF('Input Data'!$E$23&lt;4,0,IF('Input Data'!$E$23=4,0.2,IF('Input Data'!$E$23=5,0.25)))</f>
        <v>0</v>
      </c>
      <c r="L52" s="50" t="s">
        <v>2</v>
      </c>
      <c r="M52" s="123">
        <f>IF('Input Data'!$E$23&gt;3,'Input Data'!$H$41,0)</f>
        <v>0</v>
      </c>
      <c r="N52" s="88" t="s">
        <v>27</v>
      </c>
      <c r="O52" s="123">
        <f>IF('Input Data'!$E$23&lt;4,0,$Q$18)</f>
        <v>0</v>
      </c>
      <c r="P52" s="35"/>
      <c r="Q52" s="566">
        <f>IF(M53=0,0,K52*M52/M53*O52)</f>
        <v>0</v>
      </c>
    </row>
    <row r="53" spans="1:17" x14ac:dyDescent="0.2">
      <c r="A53" s="716"/>
      <c r="B53" s="711"/>
      <c r="C53" s="711"/>
      <c r="D53" s="711"/>
      <c r="E53" s="92"/>
      <c r="F53" s="92"/>
      <c r="G53" s="92"/>
      <c r="H53" s="92"/>
      <c r="I53" s="21"/>
      <c r="J53" s="21"/>
      <c r="K53" s="96"/>
      <c r="L53" s="25"/>
      <c r="M53" s="408">
        <f>IF('Input Data'!$E$23&lt;4,0,$Q$16)</f>
        <v>0</v>
      </c>
      <c r="N53" s="88"/>
      <c r="O53" s="35"/>
      <c r="P53" s="35"/>
      <c r="Q53" s="566"/>
    </row>
    <row r="54" spans="1:17" ht="9" customHeight="1" x14ac:dyDescent="0.2">
      <c r="A54" s="91"/>
      <c r="B54" s="21"/>
      <c r="C54" s="25"/>
      <c r="D54" s="92"/>
      <c r="E54" s="92"/>
      <c r="F54" s="92"/>
      <c r="G54" s="92"/>
      <c r="H54" s="92"/>
      <c r="I54" s="21"/>
      <c r="J54" s="21"/>
      <c r="K54" s="96"/>
      <c r="L54" s="25"/>
      <c r="M54" s="93"/>
      <c r="N54" s="88"/>
      <c r="O54" s="35"/>
      <c r="P54" s="35"/>
      <c r="Q54" s="566"/>
    </row>
    <row r="55" spans="1:17" ht="16.5" customHeight="1" x14ac:dyDescent="0.2">
      <c r="A55" s="714" t="s">
        <v>139</v>
      </c>
      <c r="B55" s="657"/>
      <c r="C55" s="715"/>
      <c r="D55" s="47"/>
      <c r="E55" s="47"/>
      <c r="F55" s="47"/>
      <c r="G55" s="47"/>
      <c r="H55" s="47"/>
      <c r="I55" s="109">
        <f>IF('Input Data'!$H$42&gt;0,1.25,0)</f>
        <v>0</v>
      </c>
      <c r="J55" s="21" t="s">
        <v>27</v>
      </c>
      <c r="K55" s="96">
        <f>IF('Input Data'!$E$23&lt;4,0,IF('Input Data'!$E$23=4,0.2,IF('Input Data'!$E$23=5,0.25)))</f>
        <v>0</v>
      </c>
      <c r="L55" s="50" t="s">
        <v>2</v>
      </c>
      <c r="M55" s="123">
        <f>IF('Input Data'!$E$23&gt;3,'Input Data'!$G$42,'Input Data'!$H$42)</f>
        <v>0</v>
      </c>
      <c r="N55" s="88" t="s">
        <v>27</v>
      </c>
      <c r="O55" s="123">
        <f>IF('Input Data'!$E$23&lt;4,0,$Q$18)</f>
        <v>0</v>
      </c>
      <c r="P55" s="90"/>
      <c r="Q55" s="566">
        <f>IF(M56=0,0,I55*K55*M55/M56*O55)</f>
        <v>0</v>
      </c>
    </row>
    <row r="56" spans="1:17" x14ac:dyDescent="0.2">
      <c r="A56" s="694"/>
      <c r="B56" s="693"/>
      <c r="C56" s="693"/>
      <c r="D56" s="97"/>
      <c r="E56" s="97"/>
      <c r="F56" s="97"/>
      <c r="G56" s="97"/>
      <c r="H56" s="97"/>
      <c r="I56" s="21"/>
      <c r="J56" s="21"/>
      <c r="K56" s="48"/>
      <c r="L56" s="17"/>
      <c r="M56" s="408">
        <f>IF('Input Data'!$E$23&lt;4,0,$Q$16)</f>
        <v>0</v>
      </c>
      <c r="N56" s="111"/>
      <c r="O56" s="110"/>
      <c r="P56" s="110"/>
      <c r="Q56" s="570"/>
    </row>
    <row r="57" spans="1:17" x14ac:dyDescent="0.2">
      <c r="A57" s="182"/>
      <c r="B57" s="183"/>
      <c r="C57" s="183"/>
      <c r="D57" s="97"/>
      <c r="E57" s="97"/>
      <c r="F57" s="97"/>
      <c r="G57" s="97"/>
      <c r="H57" s="97"/>
      <c r="I57" s="21"/>
      <c r="J57" s="21"/>
      <c r="K57" s="48"/>
      <c r="L57" s="17"/>
      <c r="M57" s="93"/>
      <c r="N57" s="111"/>
      <c r="O57" s="110"/>
      <c r="P57" s="110"/>
      <c r="Q57" s="570"/>
    </row>
    <row r="58" spans="1:17" x14ac:dyDescent="0.2">
      <c r="A58" s="714" t="s">
        <v>222</v>
      </c>
      <c r="B58" s="657"/>
      <c r="C58" s="715"/>
      <c r="D58" s="693"/>
      <c r="E58" s="97"/>
      <c r="F58" s="97"/>
      <c r="G58" s="97"/>
      <c r="H58" s="97"/>
      <c r="I58" s="21"/>
      <c r="J58" s="21"/>
      <c r="K58" s="96">
        <f>IF('Input Data'!$E$23&lt;4,0,IF('Input Data'!$E$23=4,0.2,IF('Input Data'!$E$23=5,0.25)))</f>
        <v>0</v>
      </c>
      <c r="L58" s="50" t="s">
        <v>2</v>
      </c>
      <c r="M58" s="123">
        <f>IF('Input Data'!$E$23&gt;3,'Input Data'!$H$43,0)</f>
        <v>0</v>
      </c>
      <c r="N58" s="88" t="s">
        <v>27</v>
      </c>
      <c r="O58" s="123">
        <f>IF('Input Data'!$E$23&lt;4,0,$Q$18)</f>
        <v>0</v>
      </c>
      <c r="P58" s="110"/>
      <c r="Q58" s="566">
        <f>IF(M59=0,0,K58*M58/M59*O58)</f>
        <v>0</v>
      </c>
    </row>
    <row r="59" spans="1:17" ht="21.75" customHeight="1" x14ac:dyDescent="0.2">
      <c r="A59" s="716"/>
      <c r="B59" s="711"/>
      <c r="C59" s="711"/>
      <c r="D59" s="711"/>
      <c r="E59" s="97"/>
      <c r="F59" s="97"/>
      <c r="G59" s="97"/>
      <c r="H59" s="97"/>
      <c r="I59" s="21"/>
      <c r="J59" s="21"/>
      <c r="K59" s="96"/>
      <c r="L59" s="25"/>
      <c r="M59" s="408">
        <f>IF('Input Data'!$E$23&lt;4,0,$Q$16)</f>
        <v>0</v>
      </c>
      <c r="N59" s="88"/>
      <c r="O59" s="35"/>
      <c r="P59" s="110"/>
      <c r="Q59" s="570"/>
    </row>
    <row r="60" spans="1:17" x14ac:dyDescent="0.2">
      <c r="A60" s="182"/>
      <c r="B60" s="183"/>
      <c r="C60" s="183"/>
      <c r="D60" s="97"/>
      <c r="E60" s="97"/>
      <c r="F60" s="97"/>
      <c r="G60" s="97"/>
      <c r="H60" s="97"/>
      <c r="I60" s="21"/>
      <c r="J60" s="21"/>
      <c r="K60" s="96"/>
      <c r="L60" s="25"/>
      <c r="M60" s="93"/>
      <c r="N60" s="88"/>
      <c r="O60" s="35"/>
      <c r="P60" s="110"/>
      <c r="Q60" s="570"/>
    </row>
    <row r="61" spans="1:17" x14ac:dyDescent="0.2">
      <c r="A61" s="656" t="s">
        <v>219</v>
      </c>
      <c r="B61" s="712"/>
      <c r="C61" s="712"/>
      <c r="D61" s="712"/>
      <c r="E61" s="97"/>
      <c r="F61" s="97"/>
      <c r="G61" s="97"/>
      <c r="H61" s="97"/>
      <c r="I61" s="109">
        <f>IF('Input Data'!$H$44&gt;0,1.25,0)</f>
        <v>0</v>
      </c>
      <c r="J61" s="21" t="s">
        <v>27</v>
      </c>
      <c r="K61" s="96">
        <f>IF('Input Data'!$E$23&lt;4,0,IF('Input Data'!$E$23=4,0.2,IF('Input Data'!$E$23=5,0.25)))</f>
        <v>0</v>
      </c>
      <c r="L61" s="50" t="s">
        <v>2</v>
      </c>
      <c r="M61" s="123">
        <f>IF('Input Data'!$E$23&gt;3,'Input Data'!$H$44,0)</f>
        <v>0</v>
      </c>
      <c r="N61" s="88" t="s">
        <v>27</v>
      </c>
      <c r="O61" s="123">
        <f>IF('Input Data'!$E$23&lt;4,0,$Q$18)</f>
        <v>0</v>
      </c>
      <c r="P61" s="110"/>
      <c r="Q61" s="566">
        <f>IF(M62=0,0,I61*K61*M61/M62*O61)</f>
        <v>0</v>
      </c>
    </row>
    <row r="62" spans="1:17" ht="26.25" customHeight="1" x14ac:dyDescent="0.2">
      <c r="A62" s="713"/>
      <c r="B62" s="661"/>
      <c r="C62" s="661"/>
      <c r="D62" s="661"/>
      <c r="E62" s="97"/>
      <c r="F62" s="97"/>
      <c r="G62" s="97"/>
      <c r="H62" s="97"/>
      <c r="I62" s="21"/>
      <c r="J62" s="21"/>
      <c r="K62" s="48"/>
      <c r="L62" s="17"/>
      <c r="M62" s="408">
        <f>IF('Input Data'!$E$23&lt;4,0,$Q$16)</f>
        <v>0</v>
      </c>
      <c r="N62" s="111"/>
      <c r="O62" s="110"/>
      <c r="P62" s="110"/>
      <c r="Q62" s="570"/>
    </row>
    <row r="63" spans="1:17" x14ac:dyDescent="0.2">
      <c r="A63" s="182"/>
      <c r="B63" s="151"/>
      <c r="C63" s="52" t="s">
        <v>270</v>
      </c>
      <c r="D63" s="97"/>
      <c r="E63" s="97"/>
      <c r="F63" s="97"/>
      <c r="G63" s="97"/>
      <c r="H63" s="97"/>
      <c r="I63" s="21"/>
      <c r="J63" s="21"/>
      <c r="K63" s="48"/>
      <c r="L63" s="17"/>
      <c r="M63" s="93"/>
      <c r="N63" s="111"/>
      <c r="O63" s="110"/>
      <c r="P63" s="110"/>
      <c r="Q63" s="572">
        <f>SUM(Q52:Q62)</f>
        <v>0</v>
      </c>
    </row>
    <row r="64" spans="1:17" ht="6.75" customHeight="1" thickBot="1" x14ac:dyDescent="0.25">
      <c r="A64" s="187"/>
      <c r="B64" s="188"/>
      <c r="C64" s="188"/>
      <c r="D64" s="115"/>
      <c r="E64" s="115"/>
      <c r="F64" s="115"/>
      <c r="G64" s="115"/>
      <c r="H64" s="115"/>
      <c r="I64" s="36"/>
      <c r="J64" s="36"/>
      <c r="K64" s="116"/>
      <c r="L64" s="124"/>
      <c r="M64" s="125"/>
      <c r="N64" s="118"/>
      <c r="O64" s="117"/>
      <c r="P64" s="117"/>
      <c r="Q64" s="573"/>
    </row>
    <row r="65" spans="1:17" ht="18" customHeight="1" thickBot="1" x14ac:dyDescent="0.25">
      <c r="A65" s="55"/>
      <c r="B65" s="126"/>
      <c r="C65" s="151"/>
      <c r="D65" s="151"/>
      <c r="E65" s="127"/>
      <c r="F65" s="127"/>
      <c r="G65" s="174"/>
      <c r="H65" s="128"/>
      <c r="I65" s="129" t="s">
        <v>133</v>
      </c>
      <c r="J65" s="130"/>
      <c r="K65" s="131"/>
      <c r="L65" s="124"/>
      <c r="M65" s="117"/>
      <c r="N65" s="117"/>
      <c r="O65" s="117"/>
      <c r="P65" s="117"/>
      <c r="Q65" s="576">
        <f>IF('Input Data'!E23&lt;3,0,Q63)</f>
        <v>0</v>
      </c>
    </row>
    <row r="66" spans="1:17" ht="23.25" customHeight="1" thickTop="1" thickBot="1" x14ac:dyDescent="0.25">
      <c r="A66" s="197"/>
      <c r="B66" s="198"/>
      <c r="C66" s="198"/>
      <c r="D66" s="198"/>
      <c r="E66" s="198"/>
      <c r="F66" s="198"/>
      <c r="G66" s="196"/>
      <c r="H66" s="198"/>
      <c r="I66" s="196"/>
      <c r="J66" s="198"/>
      <c r="K66" s="199" t="s">
        <v>217</v>
      </c>
      <c r="L66" s="198"/>
      <c r="M66" s="198"/>
      <c r="N66" s="198"/>
      <c r="O66" s="198"/>
      <c r="P66" s="198"/>
      <c r="Q66" s="577">
        <f>IF('Input Data'!G37="ERROR","ERROR",Q50+Q65)</f>
        <v>0</v>
      </c>
    </row>
    <row r="67" spans="1:17" ht="28.5" customHeight="1" thickTop="1" thickBot="1" x14ac:dyDescent="0.25">
      <c r="A67" s="621" t="s">
        <v>140</v>
      </c>
      <c r="B67" s="622"/>
      <c r="C67" s="622"/>
      <c r="D67" s="622"/>
      <c r="E67" s="622"/>
      <c r="F67" s="622"/>
      <c r="G67" s="622"/>
      <c r="H67" s="622"/>
      <c r="I67" s="622"/>
      <c r="J67" s="622"/>
      <c r="K67" s="622"/>
      <c r="L67" s="622"/>
      <c r="M67" s="622"/>
      <c r="N67" s="622"/>
      <c r="O67" s="623" t="s">
        <v>140</v>
      </c>
      <c r="P67" s="624"/>
      <c r="Q67" s="625"/>
    </row>
    <row r="68" spans="1:17" ht="24.75" customHeight="1" thickTop="1" x14ac:dyDescent="0.2">
      <c r="A68" s="16" t="s">
        <v>163</v>
      </c>
      <c r="B68" s="38"/>
      <c r="C68" s="38"/>
      <c r="D68" s="38"/>
      <c r="E68" s="38"/>
      <c r="F68" s="38"/>
      <c r="G68" s="38"/>
      <c r="H68" s="38"/>
      <c r="I68" s="38"/>
      <c r="J68" s="39"/>
      <c r="K68" s="40"/>
      <c r="L68" s="41"/>
      <c r="M68" s="38"/>
      <c r="N68" s="42"/>
      <c r="O68" s="17"/>
      <c r="P68" s="54"/>
      <c r="Q68" s="578"/>
    </row>
    <row r="69" spans="1:17" ht="15.6" customHeight="1" x14ac:dyDescent="0.2">
      <c r="A69" s="53" t="s">
        <v>166</v>
      </c>
      <c r="B69" s="38"/>
      <c r="C69" s="38"/>
      <c r="D69" s="38"/>
      <c r="E69" s="38"/>
      <c r="F69" s="38"/>
      <c r="G69" s="38"/>
      <c r="H69" s="38"/>
      <c r="I69" s="38"/>
      <c r="J69" s="43" t="s">
        <v>134</v>
      </c>
      <c r="K69" s="151"/>
      <c r="L69" s="44"/>
      <c r="M69" s="45" t="s">
        <v>7</v>
      </c>
      <c r="N69" s="17"/>
      <c r="O69" s="44"/>
      <c r="P69" s="46" t="s">
        <v>125</v>
      </c>
      <c r="Q69" s="570">
        <f>IF($Q$16&gt;0,0,'Time Based'!H22)</f>
        <v>0</v>
      </c>
    </row>
    <row r="70" spans="1:17" ht="15.75" customHeight="1" x14ac:dyDescent="0.2">
      <c r="A70" s="20" t="s">
        <v>251</v>
      </c>
      <c r="B70" s="17"/>
      <c r="C70" s="17"/>
      <c r="D70" s="17"/>
      <c r="E70" s="17"/>
      <c r="F70" s="17"/>
      <c r="G70" s="17"/>
      <c r="H70" s="2"/>
      <c r="I70" s="2"/>
      <c r="J70" s="54" t="s">
        <v>252</v>
      </c>
      <c r="K70" s="2"/>
      <c r="L70" s="44"/>
      <c r="M70" s="45" t="s">
        <v>7</v>
      </c>
      <c r="N70" s="17"/>
      <c r="O70" s="45" t="s">
        <v>132</v>
      </c>
      <c r="P70" s="46" t="s">
        <v>125</v>
      </c>
      <c r="Q70" s="570">
        <f>'Travelling &amp; Subsistence'!I17</f>
        <v>0</v>
      </c>
    </row>
    <row r="71" spans="1:17" x14ac:dyDescent="0.2">
      <c r="A71" s="20" t="s">
        <v>253</v>
      </c>
      <c r="B71" s="17"/>
      <c r="C71" s="17"/>
      <c r="D71" s="17"/>
      <c r="E71" s="17"/>
      <c r="F71" s="17"/>
      <c r="G71" s="17"/>
      <c r="H71" s="2"/>
      <c r="I71" s="2"/>
      <c r="J71" s="54" t="s">
        <v>254</v>
      </c>
      <c r="K71" s="2"/>
      <c r="L71" s="44"/>
      <c r="M71" s="45" t="s">
        <v>7</v>
      </c>
      <c r="N71" s="17"/>
      <c r="O71" s="45" t="s">
        <v>132</v>
      </c>
      <c r="P71" s="46" t="s">
        <v>125</v>
      </c>
      <c r="Q71" s="570">
        <f>'Time Based'!H61</f>
        <v>0</v>
      </c>
    </row>
    <row r="72" spans="1:17" ht="15.75" thickBot="1" x14ac:dyDescent="0.25">
      <c r="A72" s="55"/>
      <c r="B72" s="56"/>
      <c r="C72" s="56"/>
      <c r="D72" s="57"/>
      <c r="E72" s="57"/>
      <c r="F72" s="57"/>
      <c r="G72" s="57"/>
      <c r="H72" s="57"/>
      <c r="I72" s="57"/>
      <c r="J72" s="58"/>
      <c r="K72" s="59"/>
      <c r="L72" s="60"/>
      <c r="M72" s="409" t="s">
        <v>33</v>
      </c>
      <c r="N72" s="67"/>
      <c r="O72" s="67"/>
      <c r="P72" s="410"/>
      <c r="Q72" s="579">
        <f>SUM(Q69:Q71)</f>
        <v>0</v>
      </c>
    </row>
    <row r="73" spans="1:17" ht="29.25" customHeight="1" thickTop="1" x14ac:dyDescent="0.2">
      <c r="A73" s="16" t="s">
        <v>164</v>
      </c>
      <c r="B73" s="17"/>
      <c r="C73" s="17"/>
      <c r="D73" s="17"/>
      <c r="E73" s="17"/>
      <c r="F73" s="17"/>
      <c r="G73" s="17"/>
      <c r="H73" s="17"/>
      <c r="I73" s="17"/>
      <c r="J73" s="17"/>
      <c r="K73" s="17"/>
      <c r="L73" s="17"/>
      <c r="M73" s="17"/>
      <c r="N73" s="17"/>
      <c r="O73" s="61"/>
      <c r="P73" s="51"/>
      <c r="Q73" s="570"/>
    </row>
    <row r="74" spans="1:17" x14ac:dyDescent="0.2">
      <c r="A74" s="20" t="s">
        <v>143</v>
      </c>
      <c r="B74" s="17"/>
      <c r="C74" s="17"/>
      <c r="D74" s="17"/>
      <c r="E74" s="17"/>
      <c r="F74" s="17"/>
      <c r="G74" s="17"/>
      <c r="H74" s="17"/>
      <c r="I74" s="17"/>
      <c r="J74" s="17"/>
      <c r="K74" s="17"/>
      <c r="L74" s="17"/>
      <c r="M74" s="54"/>
      <c r="N74" s="17"/>
      <c r="O74" s="21"/>
      <c r="P74" s="21"/>
      <c r="Q74" s="580">
        <f>'Travelling &amp; Subsistence'!I60</f>
        <v>0</v>
      </c>
    </row>
    <row r="75" spans="1:17" x14ac:dyDescent="0.2">
      <c r="A75" s="20" t="s">
        <v>103</v>
      </c>
      <c r="B75" s="17"/>
      <c r="C75" s="17"/>
      <c r="D75" s="17"/>
      <c r="E75" s="17"/>
      <c r="F75" s="17"/>
      <c r="G75" s="17"/>
      <c r="H75" s="17"/>
      <c r="I75" s="17"/>
      <c r="J75" s="17"/>
      <c r="K75" s="17"/>
      <c r="L75" s="17"/>
      <c r="M75" s="54"/>
      <c r="N75" s="17"/>
      <c r="O75" s="21"/>
      <c r="P75" s="21"/>
      <c r="Q75" s="580">
        <f>'Typing, Duplicating, &amp; Printing'!I65</f>
        <v>0</v>
      </c>
    </row>
    <row r="76" spans="1:17" x14ac:dyDescent="0.2">
      <c r="A76" s="20" t="s">
        <v>104</v>
      </c>
      <c r="B76" s="17"/>
      <c r="C76" s="17"/>
      <c r="D76" s="17"/>
      <c r="E76" s="17"/>
      <c r="F76" s="17"/>
      <c r="G76" s="17"/>
      <c r="H76" s="17"/>
      <c r="I76" s="17"/>
      <c r="J76" s="17"/>
      <c r="K76" s="17"/>
      <c r="L76" s="17"/>
      <c r="M76" s="54"/>
      <c r="N76" s="17"/>
      <c r="O76" s="21"/>
      <c r="P76" s="21"/>
      <c r="Q76" s="580">
        <f>'Site staff &amp; Other'!H59</f>
        <v>0</v>
      </c>
    </row>
    <row r="77" spans="1:17" x14ac:dyDescent="0.2">
      <c r="A77" s="20"/>
      <c r="B77" s="17"/>
      <c r="C77" s="17"/>
      <c r="D77" s="17"/>
      <c r="E77" s="17"/>
      <c r="F77" s="17"/>
      <c r="G77" s="17"/>
      <c r="H77" s="17"/>
      <c r="I77" s="17"/>
      <c r="J77" s="17"/>
      <c r="K77" s="17"/>
      <c r="L77" s="17"/>
      <c r="M77" s="54"/>
      <c r="N77" s="17"/>
      <c r="O77" s="21"/>
      <c r="P77" s="21"/>
      <c r="Q77" s="580"/>
    </row>
    <row r="78" spans="1:17" ht="15.75" thickBot="1" x14ac:dyDescent="0.25">
      <c r="A78" s="55"/>
      <c r="B78" s="57"/>
      <c r="C78" s="57"/>
      <c r="D78" s="57"/>
      <c r="E78" s="57"/>
      <c r="F78" s="57"/>
      <c r="G78" s="57"/>
      <c r="H78" s="57"/>
      <c r="I78" s="133" t="s">
        <v>165</v>
      </c>
      <c r="J78" s="62"/>
      <c r="K78" s="56"/>
      <c r="L78" s="133"/>
      <c r="M78" s="174"/>
      <c r="N78" s="62"/>
      <c r="O78" s="56"/>
      <c r="P78" s="56"/>
      <c r="Q78" s="581">
        <f>SUM(Q74:Q76)</f>
        <v>0</v>
      </c>
    </row>
    <row r="79" spans="1:17" ht="15.75" thickTop="1" x14ac:dyDescent="0.2">
      <c r="A79" s="63"/>
      <c r="B79" s="37"/>
      <c r="C79" s="37"/>
      <c r="D79" s="37"/>
      <c r="E79" s="37"/>
      <c r="F79" s="37"/>
      <c r="G79" s="37"/>
      <c r="H79" s="37"/>
      <c r="I79" s="151"/>
      <c r="J79" s="151"/>
      <c r="K79" s="151"/>
      <c r="L79" s="151"/>
      <c r="M79" s="151"/>
      <c r="N79" s="151"/>
      <c r="O79" s="151"/>
      <c r="P79" s="151"/>
      <c r="Q79" s="571"/>
    </row>
    <row r="80" spans="1:17" x14ac:dyDescent="0.2">
      <c r="A80" s="20"/>
      <c r="B80" s="17"/>
      <c r="C80" s="17"/>
      <c r="D80" s="17"/>
      <c r="E80" s="17"/>
      <c r="F80" s="17"/>
      <c r="G80" s="17"/>
      <c r="H80" s="17"/>
      <c r="I80" s="17"/>
      <c r="J80" s="17"/>
      <c r="K80" s="64" t="s">
        <v>25</v>
      </c>
      <c r="L80" s="17"/>
      <c r="M80" s="17" t="s">
        <v>121</v>
      </c>
      <c r="N80" s="17"/>
      <c r="O80" s="17"/>
      <c r="P80" s="17"/>
      <c r="Q80" s="570">
        <f>Q66+Q72+Q78</f>
        <v>0</v>
      </c>
    </row>
    <row r="81" spans="1:17" x14ac:dyDescent="0.2">
      <c r="A81" s="20"/>
      <c r="B81" s="17"/>
      <c r="C81" s="17"/>
      <c r="D81" s="17"/>
      <c r="E81" s="17"/>
      <c r="F81" s="17"/>
      <c r="G81" s="17"/>
      <c r="H81" s="17"/>
      <c r="I81" s="21"/>
      <c r="J81" s="21"/>
      <c r="K81" s="64" t="s">
        <v>124</v>
      </c>
      <c r="L81" s="21"/>
      <c r="M81" s="21"/>
      <c r="N81" s="17"/>
      <c r="O81" s="17"/>
      <c r="P81" s="17"/>
      <c r="Q81" s="582">
        <f>ROUND('Previous Payments'!K42,2)</f>
        <v>0</v>
      </c>
    </row>
    <row r="82" spans="1:17" ht="16.5" thickBot="1" x14ac:dyDescent="0.25">
      <c r="A82" s="20"/>
      <c r="B82" s="17"/>
      <c r="C82" s="57"/>
      <c r="D82" s="17"/>
      <c r="E82" s="17"/>
      <c r="F82" s="17"/>
      <c r="G82" s="17"/>
      <c r="H82" s="17"/>
      <c r="I82" s="722" t="str">
        <f>IF($Q$80&lt;$Q$81,"OVERPAID BY (Ecl Tax)",IF($Q$80&gt;$Q$81,"FEES NOW DUE EXCLUDING VAT &amp; NON TAXABLE EXPENSES",""))</f>
        <v/>
      </c>
      <c r="J82" s="723"/>
      <c r="K82" s="723"/>
      <c r="L82" s="723"/>
      <c r="M82" s="723"/>
      <c r="N82" s="723"/>
      <c r="O82" s="724"/>
      <c r="P82" s="67"/>
      <c r="Q82" s="583">
        <f>Q80-Q81</f>
        <v>0</v>
      </c>
    </row>
    <row r="83" spans="1:17" ht="15.75" thickTop="1" x14ac:dyDescent="0.2">
      <c r="A83" s="63"/>
      <c r="B83" s="37"/>
      <c r="C83" s="17"/>
      <c r="D83" s="37" t="s">
        <v>0</v>
      </c>
      <c r="E83" s="37"/>
      <c r="F83" s="37"/>
      <c r="G83" s="37"/>
      <c r="H83" s="37"/>
      <c r="I83" s="720">
        <v>0.14000000000000001</v>
      </c>
      <c r="J83" s="721"/>
      <c r="K83" s="37" t="s">
        <v>24</v>
      </c>
      <c r="L83" s="21"/>
      <c r="M83" s="65">
        <f>IF('Input Data'!C13="none",0,Q82)</f>
        <v>0</v>
      </c>
      <c r="N83" s="37"/>
      <c r="O83" s="37"/>
      <c r="P83" s="37"/>
      <c r="Q83" s="584">
        <f>I83*M83</f>
        <v>0</v>
      </c>
    </row>
    <row r="84" spans="1:17" ht="15.75" thickBot="1" x14ac:dyDescent="0.25">
      <c r="A84" s="20"/>
      <c r="B84" s="17"/>
      <c r="C84" s="17"/>
      <c r="D84" s="66"/>
      <c r="E84" s="66"/>
      <c r="F84" s="66"/>
      <c r="G84" s="66"/>
      <c r="H84" s="66"/>
      <c r="I84" s="54"/>
      <c r="J84" s="411"/>
      <c r="K84" s="17"/>
      <c r="L84" s="411" t="s">
        <v>271</v>
      </c>
      <c r="M84" s="21"/>
      <c r="N84" s="64"/>
      <c r="O84" s="412"/>
      <c r="P84" s="54"/>
      <c r="Q84" s="570">
        <f>'Non Taxable'!I20</f>
        <v>0</v>
      </c>
    </row>
    <row r="85" spans="1:17" ht="16.5" thickBot="1" x14ac:dyDescent="0.25">
      <c r="A85" s="751" t="s">
        <v>272</v>
      </c>
      <c r="B85" s="752"/>
      <c r="C85" s="752"/>
      <c r="D85" s="752"/>
      <c r="E85" s="752"/>
      <c r="F85" s="752"/>
      <c r="G85" s="753"/>
      <c r="H85" s="413"/>
      <c r="I85" s="755" t="str">
        <f>IF($Q$80&lt;$Q$81,"AMOUNT TO BE RECOVERED (Incl VAT)",IF($Q$80&gt;$Q$81,"FEES NOW DUE INCLUDING VAT &amp; NON TAXABLE EXPENSES",""))</f>
        <v/>
      </c>
      <c r="J85" s="756"/>
      <c r="K85" s="756"/>
      <c r="L85" s="756"/>
      <c r="M85" s="756"/>
      <c r="N85" s="756"/>
      <c r="O85" s="757"/>
      <c r="P85" s="413"/>
      <c r="Q85" s="585">
        <f>Q82+Q83+Q84</f>
        <v>0</v>
      </c>
    </row>
    <row r="86" spans="1:17" ht="15.75" thickTop="1" x14ac:dyDescent="0.2">
      <c r="A86" s="470"/>
      <c r="B86" s="471"/>
      <c r="C86" s="471"/>
      <c r="D86" s="471"/>
      <c r="E86" s="471"/>
      <c r="F86" s="471"/>
      <c r="G86" s="471"/>
      <c r="H86" s="471"/>
      <c r="I86" s="471"/>
      <c r="J86" s="471"/>
      <c r="K86" s="471"/>
      <c r="L86" s="471"/>
      <c r="M86" s="471"/>
      <c r="N86" s="471"/>
      <c r="O86" s="471"/>
      <c r="P86" s="471"/>
      <c r="Q86" s="472"/>
    </row>
    <row r="87" spans="1:17" x14ac:dyDescent="0.2">
      <c r="A87" s="473"/>
      <c r="B87" s="474"/>
      <c r="C87" s="474"/>
      <c r="D87" s="474"/>
      <c r="E87" s="474"/>
      <c r="F87" s="474"/>
      <c r="G87" s="474"/>
      <c r="H87" s="474"/>
      <c r="I87" s="474"/>
      <c r="J87" s="474"/>
      <c r="K87" s="475"/>
      <c r="L87" s="476"/>
      <c r="M87" s="476"/>
      <c r="N87" s="474"/>
      <c r="O87" s="474"/>
      <c r="P87" s="474"/>
      <c r="Q87" s="477"/>
    </row>
    <row r="88" spans="1:17" ht="15" customHeight="1" x14ac:dyDescent="0.2">
      <c r="A88" s="754" t="s">
        <v>28</v>
      </c>
      <c r="B88" s="750"/>
      <c r="C88" s="508"/>
      <c r="D88" s="750" t="s">
        <v>9</v>
      </c>
      <c r="E88" s="750"/>
      <c r="F88" s="750"/>
      <c r="G88" s="750"/>
      <c r="H88" s="750"/>
      <c r="I88" s="509"/>
      <c r="J88" s="509"/>
      <c r="K88" s="750" t="s">
        <v>135</v>
      </c>
      <c r="L88" s="750"/>
      <c r="M88" s="750"/>
      <c r="N88" s="474"/>
      <c r="O88" s="750" t="s">
        <v>9</v>
      </c>
      <c r="P88" s="750"/>
      <c r="Q88" s="477"/>
    </row>
    <row r="89" spans="1:17" x14ac:dyDescent="0.2">
      <c r="A89" s="478"/>
      <c r="B89" s="474"/>
      <c r="C89" s="474"/>
      <c r="D89" s="474"/>
      <c r="E89" s="474"/>
      <c r="F89" s="474"/>
      <c r="G89" s="474"/>
      <c r="H89" s="474"/>
      <c r="I89" s="474"/>
      <c r="J89" s="474"/>
      <c r="K89" s="474"/>
      <c r="L89" s="474"/>
      <c r="M89" s="474"/>
      <c r="N89" s="474"/>
      <c r="O89" s="474"/>
      <c r="P89" s="474"/>
      <c r="Q89" s="477"/>
    </row>
    <row r="90" spans="1:17" x14ac:dyDescent="0.2">
      <c r="A90" s="479" t="s">
        <v>26</v>
      </c>
      <c r="B90" s="480"/>
      <c r="C90" s="480"/>
      <c r="D90" s="480"/>
      <c r="E90" s="480"/>
      <c r="F90" s="480"/>
      <c r="G90" s="480"/>
      <c r="H90" s="480"/>
      <c r="I90" s="480"/>
      <c r="J90" s="480"/>
      <c r="K90" s="480"/>
      <c r="L90" s="476"/>
      <c r="M90" s="476"/>
      <c r="N90" s="476"/>
      <c r="O90" s="476"/>
      <c r="P90" s="476"/>
      <c r="Q90" s="481"/>
    </row>
    <row r="91" spans="1:17" x14ac:dyDescent="0.2">
      <c r="A91" s="478"/>
      <c r="B91" s="474"/>
      <c r="C91" s="474"/>
      <c r="D91" s="474"/>
      <c r="E91" s="474"/>
      <c r="F91" s="474"/>
      <c r="G91" s="474"/>
      <c r="H91" s="474"/>
      <c r="I91" s="474"/>
      <c r="J91" s="474"/>
      <c r="K91" s="474"/>
      <c r="L91" s="474"/>
      <c r="M91" s="474"/>
      <c r="N91" s="474"/>
      <c r="O91" s="474"/>
      <c r="P91" s="474"/>
      <c r="Q91" s="477"/>
    </row>
    <row r="92" spans="1:17" x14ac:dyDescent="0.2">
      <c r="A92" s="478"/>
      <c r="B92" s="482"/>
      <c r="C92" s="482"/>
      <c r="D92" s="482"/>
      <c r="E92" s="482"/>
      <c r="F92" s="482"/>
      <c r="G92" s="482"/>
      <c r="H92" s="482"/>
      <c r="I92" s="482"/>
      <c r="J92" s="482"/>
      <c r="K92" s="483"/>
      <c r="L92" s="483"/>
      <c r="M92" s="484" t="s">
        <v>30</v>
      </c>
      <c r="N92" s="482"/>
      <c r="O92" s="482"/>
      <c r="P92" s="482"/>
      <c r="Q92" s="485"/>
    </row>
    <row r="93" spans="1:17" ht="15.75" thickBot="1" x14ac:dyDescent="0.25">
      <c r="A93" s="486" t="s">
        <v>31</v>
      </c>
      <c r="B93" s="487" t="s">
        <v>32</v>
      </c>
      <c r="C93" s="487">
        <f>'Input Data'!D10</f>
        <v>0</v>
      </c>
      <c r="D93" s="487"/>
      <c r="E93" s="487"/>
      <c r="F93" s="487"/>
      <c r="G93" s="487"/>
      <c r="H93" s="487"/>
      <c r="I93" s="487"/>
      <c r="J93" s="487"/>
      <c r="K93" s="487"/>
      <c r="L93" s="487"/>
      <c r="M93" s="487"/>
      <c r="N93" s="487"/>
      <c r="O93" s="487"/>
      <c r="P93" s="487"/>
      <c r="Q93" s="488"/>
    </row>
    <row r="94" spans="1:17" ht="15.75" thickTop="1" x14ac:dyDescent="0.2">
      <c r="A94" s="489"/>
      <c r="B94" s="489"/>
      <c r="C94" s="489"/>
      <c r="D94" s="489"/>
      <c r="E94" s="489"/>
      <c r="F94" s="489"/>
      <c r="G94" s="489"/>
      <c r="H94" s="489"/>
      <c r="I94" s="489"/>
      <c r="J94" s="489"/>
      <c r="K94" s="489"/>
      <c r="L94" s="489"/>
      <c r="M94" s="489"/>
      <c r="N94" s="489"/>
      <c r="O94" s="489"/>
      <c r="P94" s="489"/>
      <c r="Q94" s="489"/>
    </row>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3">
    <mergeCell ref="D10:I10"/>
    <mergeCell ref="D12:I12"/>
    <mergeCell ref="D13:I13"/>
    <mergeCell ref="B7:M7"/>
    <mergeCell ref="O88:P88"/>
    <mergeCell ref="A85:G85"/>
    <mergeCell ref="A88:B88"/>
    <mergeCell ref="D88:H88"/>
    <mergeCell ref="K88:M88"/>
    <mergeCell ref="I85:O85"/>
    <mergeCell ref="B6:M6"/>
    <mergeCell ref="B8:K8"/>
    <mergeCell ref="L15:N15"/>
    <mergeCell ref="L14:N14"/>
    <mergeCell ref="L16:P16"/>
    <mergeCell ref="D1:I1"/>
    <mergeCell ref="K1:Q1"/>
    <mergeCell ref="K2:Q2"/>
    <mergeCell ref="C3:J3"/>
    <mergeCell ref="B5:M5"/>
    <mergeCell ref="I83:J83"/>
    <mergeCell ref="A55:C56"/>
    <mergeCell ref="A36:D37"/>
    <mergeCell ref="A39:D40"/>
    <mergeCell ref="A27:D28"/>
    <mergeCell ref="A42:D43"/>
    <mergeCell ref="I82:O82"/>
    <mergeCell ref="A33:D34"/>
    <mergeCell ref="A45:D46"/>
    <mergeCell ref="A58:D59"/>
    <mergeCell ref="A61:D62"/>
    <mergeCell ref="A52:D53"/>
    <mergeCell ref="A16:I16"/>
    <mergeCell ref="A30:D31"/>
    <mergeCell ref="A24:E25"/>
    <mergeCell ref="O8:P8"/>
    <mergeCell ref="A9:B9"/>
    <mergeCell ref="D9:I9"/>
    <mergeCell ref="A11:B11"/>
    <mergeCell ref="D11:I11"/>
    <mergeCell ref="D15:J15"/>
    <mergeCell ref="D14:J14"/>
    <mergeCell ref="O9:Q9"/>
  </mergeCells>
  <phoneticPr fontId="72" type="noConversion"/>
  <printOptions horizontalCentered="1"/>
  <pageMargins left="0.55118110236220474" right="0.55118110236220474" top="0.78740157480314965" bottom="0.78740157480314965" header="0.47244094488188981" footer="0.55118110236220474"/>
  <pageSetup paperSize="8" scale="55" orientation="portrait" horizontalDpi="300" verticalDpi="300" r:id="rId2"/>
  <headerFooter alignWithMargins="0">
    <oddFooter>&amp;L&amp;"Arial,Regular"&amp;8&amp;F:
&amp;A&amp;C&amp;"Arial,Regular"&amp;P&amp;R&amp;"Arial,Regular"&amp;9&amp;D</oddFooter>
  </headerFooter>
  <rowBreaks count="1" manualBreakCount="1">
    <brk id="66"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election activeCell="H8" sqref="H8"/>
    </sheetView>
  </sheetViews>
  <sheetFormatPr defaultRowHeight="15" x14ac:dyDescent="0.2"/>
  <cols>
    <col min="1" max="1" width="15.109375" customWidth="1"/>
    <col min="2" max="2" width="15.6640625" customWidth="1"/>
    <col min="3" max="3" width="13.88671875" customWidth="1"/>
    <col min="4" max="4" width="11.88671875" customWidth="1"/>
    <col min="5" max="5" width="8.88671875" customWidth="1"/>
    <col min="7" max="7" width="12" customWidth="1"/>
    <col min="9" max="9" width="2.5546875" customWidth="1"/>
  </cols>
  <sheetData>
    <row r="1" spans="1:6" ht="20.25" x14ac:dyDescent="0.3">
      <c r="A1" s="492" t="s">
        <v>141</v>
      </c>
      <c r="B1" s="8"/>
    </row>
    <row r="2" spans="1:6" ht="40.5" customHeight="1" thickBot="1" x14ac:dyDescent="0.3">
      <c r="A2" s="493" t="s">
        <v>158</v>
      </c>
      <c r="B2" s="758" t="s">
        <v>156</v>
      </c>
      <c r="C2" s="759"/>
      <c r="D2" s="759"/>
    </row>
    <row r="3" spans="1:6" x14ac:dyDescent="0.2">
      <c r="A3" s="494">
        <v>0</v>
      </c>
      <c r="B3" s="495">
        <v>300000</v>
      </c>
      <c r="C3" s="495">
        <v>0</v>
      </c>
      <c r="D3" s="496">
        <v>0.125</v>
      </c>
    </row>
    <row r="4" spans="1:6" x14ac:dyDescent="0.2">
      <c r="A4" s="497">
        <v>300000</v>
      </c>
      <c r="B4" s="498">
        <v>800000</v>
      </c>
      <c r="C4" s="498">
        <v>37500</v>
      </c>
      <c r="D4" s="499">
        <v>0.125</v>
      </c>
    </row>
    <row r="5" spans="1:6" x14ac:dyDescent="0.2">
      <c r="A5" s="497">
        <f>B4</f>
        <v>800000</v>
      </c>
      <c r="B5" s="498">
        <v>3200000</v>
      </c>
      <c r="C5" s="498">
        <v>100000</v>
      </c>
      <c r="D5" s="499">
        <v>0.1</v>
      </c>
    </row>
    <row r="6" spans="1:6" x14ac:dyDescent="0.2">
      <c r="A6" s="497">
        <f>B5</f>
        <v>3200000</v>
      </c>
      <c r="B6" s="498">
        <v>4500000</v>
      </c>
      <c r="C6" s="498">
        <v>420000</v>
      </c>
      <c r="D6" s="499">
        <v>0.09</v>
      </c>
    </row>
    <row r="7" spans="1:6" x14ac:dyDescent="0.2">
      <c r="A7" s="497">
        <f>B6</f>
        <v>4500000</v>
      </c>
      <c r="B7" s="498">
        <v>11000000</v>
      </c>
      <c r="C7" s="498">
        <v>825000</v>
      </c>
      <c r="D7" s="499">
        <v>7.4999999999999997E-2</v>
      </c>
    </row>
    <row r="8" spans="1:6" x14ac:dyDescent="0.2">
      <c r="A8" s="497">
        <f>B7</f>
        <v>11000000</v>
      </c>
      <c r="B8" s="498">
        <v>100000000</v>
      </c>
      <c r="C8" s="498">
        <v>1705000</v>
      </c>
      <c r="D8" s="499">
        <v>7.0000000000000007E-2</v>
      </c>
    </row>
    <row r="10" spans="1:6" ht="16.5" thickBot="1" x14ac:dyDescent="0.3">
      <c r="A10" s="586" t="s">
        <v>283</v>
      </c>
      <c r="B10" s="587"/>
      <c r="C10" s="587"/>
      <c r="D10" s="587"/>
      <c r="E10" s="587"/>
      <c r="F10" s="587"/>
    </row>
    <row r="11" spans="1:6" ht="38.25" x14ac:dyDescent="0.2">
      <c r="A11" s="588" t="s">
        <v>284</v>
      </c>
      <c r="B11" s="589" t="s">
        <v>285</v>
      </c>
      <c r="C11" s="590" t="s">
        <v>286</v>
      </c>
      <c r="D11" s="591"/>
      <c r="E11" s="592" t="s">
        <v>287</v>
      </c>
      <c r="F11" s="593" t="s">
        <v>288</v>
      </c>
    </row>
    <row r="12" spans="1:6" x14ac:dyDescent="0.2">
      <c r="A12" s="594" t="s">
        <v>289</v>
      </c>
      <c r="B12" s="595" t="s">
        <v>290</v>
      </c>
      <c r="C12" s="596">
        <f>IF('Input Data'!$E$23&lt;1,0,20%)</f>
        <v>0.2</v>
      </c>
      <c r="D12" s="597" t="s">
        <v>27</v>
      </c>
      <c r="E12" s="598">
        <f>IF('Input Data'!$E$23=1,'Input Data'!$D$24,1)</f>
        <v>1</v>
      </c>
      <c r="F12" s="599">
        <f>C12*E12</f>
        <v>0.2</v>
      </c>
    </row>
    <row r="13" spans="1:6" x14ac:dyDescent="0.2">
      <c r="A13" s="594" t="s">
        <v>291</v>
      </c>
      <c r="B13" s="595" t="s">
        <v>292</v>
      </c>
      <c r="C13" s="596">
        <f>IF('Input Data'!$E$23&lt;2,0,35%)</f>
        <v>0</v>
      </c>
      <c r="D13" s="597" t="s">
        <v>27</v>
      </c>
      <c r="E13" s="598">
        <f>IF('Input Data'!$E$23=2,'Input Data'!$D$24,1)</f>
        <v>1</v>
      </c>
      <c r="F13" s="599">
        <f>C13*E13+F12</f>
        <v>0.2</v>
      </c>
    </row>
    <row r="14" spans="1:6" ht="15.75" thickBot="1" x14ac:dyDescent="0.25">
      <c r="A14" s="600" t="s">
        <v>293</v>
      </c>
      <c r="B14" s="601" t="s">
        <v>294</v>
      </c>
      <c r="C14" s="602">
        <f>IF('Input Data'!$E$23&lt;3,0,20%)</f>
        <v>0</v>
      </c>
      <c r="D14" s="603" t="s">
        <v>27</v>
      </c>
      <c r="E14" s="604">
        <f>IF('Input Data'!$E$23=3,'Input Data'!$D$24,1)</f>
        <v>1</v>
      </c>
      <c r="F14" s="605">
        <f>C14*E14+F13</f>
        <v>0.2</v>
      </c>
    </row>
    <row r="16" spans="1:6" x14ac:dyDescent="0.2">
      <c r="B16" s="595" t="s">
        <v>290</v>
      </c>
      <c r="C16" s="607">
        <v>0.2</v>
      </c>
    </row>
    <row r="17" spans="2:3" x14ac:dyDescent="0.2">
      <c r="B17" s="595" t="s">
        <v>292</v>
      </c>
      <c r="C17" s="607">
        <v>0.35</v>
      </c>
    </row>
    <row r="18" spans="2:3" x14ac:dyDescent="0.2">
      <c r="B18" s="595" t="s">
        <v>294</v>
      </c>
      <c r="C18" s="607">
        <v>0.2</v>
      </c>
    </row>
    <row r="19" spans="2:3" x14ac:dyDescent="0.2">
      <c r="B19" s="606" t="s">
        <v>295</v>
      </c>
      <c r="C19" s="607">
        <v>0.2</v>
      </c>
    </row>
    <row r="20" spans="2:3" x14ac:dyDescent="0.2">
      <c r="B20" s="595" t="s">
        <v>296</v>
      </c>
      <c r="C20" s="607">
        <v>0.05</v>
      </c>
    </row>
    <row r="21" spans="2:3" x14ac:dyDescent="0.2">
      <c r="B21" s="595"/>
      <c r="C21" s="608">
        <f>SUM(C16:C20)</f>
        <v>1</v>
      </c>
    </row>
  </sheetData>
  <sheetProtection password="CD4C" sheet="1" objects="1" scenarios="1" formatCells="0" formatColumns="0" formatRows="0"/>
  <mergeCells count="1">
    <mergeCell ref="B2:D2"/>
  </mergeCells>
  <phoneticPr fontId="7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2"/>
  <sheetViews>
    <sheetView zoomScale="75" zoomScaleNormal="75" zoomScaleSheetLayoutView="75" workbookViewId="0"/>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1.6640625" customWidth="1"/>
    <col min="13" max="13" width="11.109375" customWidth="1"/>
  </cols>
  <sheetData>
    <row r="1" spans="1:13" ht="18" x14ac:dyDescent="0.2">
      <c r="A1" s="817" t="s">
        <v>315</v>
      </c>
      <c r="B1" s="453"/>
      <c r="C1" s="209"/>
      <c r="D1" s="210" t="s">
        <v>250</v>
      </c>
      <c r="E1" s="209"/>
      <c r="F1" s="209"/>
      <c r="G1" s="209"/>
      <c r="H1" s="209"/>
      <c r="I1" s="209"/>
      <c r="J1" s="209"/>
      <c r="K1" s="209"/>
      <c r="L1" s="209"/>
      <c r="M1" s="211"/>
    </row>
    <row r="2" spans="1:13" x14ac:dyDescent="0.2">
      <c r="A2" s="760" t="s">
        <v>36</v>
      </c>
      <c r="B2" s="761"/>
      <c r="C2" s="761"/>
      <c r="D2" s="813">
        <f>'Input Data'!$D$19</f>
        <v>0</v>
      </c>
      <c r="E2" s="213" t="s">
        <v>213</v>
      </c>
      <c r="F2" s="812">
        <f>'Input Data'!$D$5</f>
        <v>0</v>
      </c>
      <c r="G2" s="151"/>
      <c r="H2" s="762" t="s">
        <v>123</v>
      </c>
      <c r="I2" s="762"/>
      <c r="J2" s="763"/>
      <c r="K2" s="353" t="str">
        <f>IF('Input Data'!D13&gt;0,"Y","N")</f>
        <v>N</v>
      </c>
      <c r="L2" s="151"/>
      <c r="M2" s="214"/>
    </row>
    <row r="3" spans="1:13" ht="15.75" thickBot="1" x14ac:dyDescent="0.25">
      <c r="A3" s="215"/>
      <c r="B3" s="216"/>
      <c r="C3" s="151"/>
      <c r="D3" s="151"/>
      <c r="E3" s="151"/>
      <c r="F3" s="151"/>
      <c r="G3" s="151"/>
      <c r="H3" s="216"/>
      <c r="I3" s="216"/>
      <c r="J3" s="217"/>
      <c r="K3" s="151"/>
      <c r="L3" s="151"/>
      <c r="M3" s="218"/>
    </row>
    <row r="4" spans="1:13" ht="65.25" thickTop="1" thickBot="1" x14ac:dyDescent="0.25">
      <c r="A4" s="219" t="s">
        <v>246</v>
      </c>
      <c r="B4" s="454" t="s">
        <v>9</v>
      </c>
      <c r="C4" s="506" t="s">
        <v>278</v>
      </c>
      <c r="D4" s="506" t="s">
        <v>279</v>
      </c>
      <c r="E4" s="219" t="s">
        <v>281</v>
      </c>
      <c r="F4" s="507" t="s">
        <v>280</v>
      </c>
      <c r="G4" s="92"/>
      <c r="H4" s="220" t="s">
        <v>246</v>
      </c>
      <c r="I4" s="454" t="s">
        <v>9</v>
      </c>
      <c r="J4" s="506" t="s">
        <v>278</v>
      </c>
      <c r="K4" s="506" t="s">
        <v>279</v>
      </c>
      <c r="L4" s="219" t="s">
        <v>281</v>
      </c>
      <c r="M4" s="507" t="s">
        <v>280</v>
      </c>
    </row>
    <row r="5" spans="1:13" ht="27" thickTop="1" thickBot="1" x14ac:dyDescent="0.25">
      <c r="A5" s="221" t="s">
        <v>247</v>
      </c>
      <c r="B5" s="458"/>
      <c r="C5" s="612">
        <v>0</v>
      </c>
      <c r="D5" s="613">
        <f>IF($K$2="Y",((C5-E5)/1.14),C5)</f>
        <v>0</v>
      </c>
      <c r="E5" s="612">
        <v>0</v>
      </c>
      <c r="F5" s="614">
        <f>SUM(D5:E5)</f>
        <v>0</v>
      </c>
      <c r="G5" s="68"/>
      <c r="H5" s="222" t="s">
        <v>248</v>
      </c>
      <c r="I5" s="455"/>
      <c r="J5" s="617">
        <f>C42</f>
        <v>0</v>
      </c>
      <c r="K5" s="618">
        <f>D42</f>
        <v>0</v>
      </c>
      <c r="L5" s="617">
        <f>E42</f>
        <v>0</v>
      </c>
      <c r="M5" s="618">
        <f>SUM(K5:L5)</f>
        <v>0</v>
      </c>
    </row>
    <row r="6" spans="1:13" x14ac:dyDescent="0.2">
      <c r="A6" s="223">
        <f t="shared" ref="A6:A41" si="0">A5+1</f>
        <v>2</v>
      </c>
      <c r="B6" s="457"/>
      <c r="C6" s="612">
        <v>0</v>
      </c>
      <c r="D6" s="613">
        <f t="shared" ref="D6:D41" si="1">IF($K$2="Y",((C6-E6)/1.14),C6)</f>
        <v>0</v>
      </c>
      <c r="E6" s="612">
        <v>0</v>
      </c>
      <c r="F6" s="614">
        <f t="shared" ref="F6:F41" si="2">SUM(D6:E6)</f>
        <v>0</v>
      </c>
      <c r="G6" s="68"/>
      <c r="H6" s="224" t="s">
        <v>249</v>
      </c>
      <c r="I6" s="459"/>
      <c r="J6" s="619">
        <v>0</v>
      </c>
      <c r="K6" s="613">
        <f t="shared" ref="K6:K41" si="3">IF($K$2="Y",((J6-L6)/1.14),J6)</f>
        <v>0</v>
      </c>
      <c r="L6" s="619">
        <v>0</v>
      </c>
      <c r="M6" s="620">
        <f t="shared" ref="M6:M41" si="4">SUM(K6:L6)</f>
        <v>0</v>
      </c>
    </row>
    <row r="7" spans="1:13" x14ac:dyDescent="0.2">
      <c r="A7" s="223">
        <f t="shared" si="0"/>
        <v>3</v>
      </c>
      <c r="B7" s="457"/>
      <c r="C7" s="612">
        <v>0</v>
      </c>
      <c r="D7" s="613">
        <f t="shared" si="1"/>
        <v>0</v>
      </c>
      <c r="E7" s="612">
        <v>0</v>
      </c>
      <c r="F7" s="614">
        <f t="shared" si="2"/>
        <v>0</v>
      </c>
      <c r="G7" s="68"/>
      <c r="H7" s="225">
        <f t="shared" ref="H7:H41" si="5">H6+1</f>
        <v>39</v>
      </c>
      <c r="I7" s="460"/>
      <c r="J7" s="612">
        <v>0</v>
      </c>
      <c r="K7" s="613">
        <f t="shared" si="3"/>
        <v>0</v>
      </c>
      <c r="L7" s="612">
        <v>0</v>
      </c>
      <c r="M7" s="613">
        <f t="shared" si="4"/>
        <v>0</v>
      </c>
    </row>
    <row r="8" spans="1:13" x14ac:dyDescent="0.2">
      <c r="A8" s="223">
        <f t="shared" si="0"/>
        <v>4</v>
      </c>
      <c r="B8" s="457"/>
      <c r="C8" s="612">
        <v>0</v>
      </c>
      <c r="D8" s="613">
        <f t="shared" si="1"/>
        <v>0</v>
      </c>
      <c r="E8" s="612">
        <v>0</v>
      </c>
      <c r="F8" s="614">
        <f t="shared" si="2"/>
        <v>0</v>
      </c>
      <c r="G8" s="68"/>
      <c r="H8" s="225">
        <f t="shared" si="5"/>
        <v>40</v>
      </c>
      <c r="I8" s="460"/>
      <c r="J8" s="612">
        <v>0</v>
      </c>
      <c r="K8" s="613">
        <f t="shared" si="3"/>
        <v>0</v>
      </c>
      <c r="L8" s="612">
        <v>0</v>
      </c>
      <c r="M8" s="613">
        <f t="shared" si="4"/>
        <v>0</v>
      </c>
    </row>
    <row r="9" spans="1:13" x14ac:dyDescent="0.2">
      <c r="A9" s="223">
        <f t="shared" si="0"/>
        <v>5</v>
      </c>
      <c r="B9" s="457"/>
      <c r="C9" s="612">
        <v>0</v>
      </c>
      <c r="D9" s="613">
        <f t="shared" si="1"/>
        <v>0</v>
      </c>
      <c r="E9" s="612">
        <v>0</v>
      </c>
      <c r="F9" s="614">
        <f t="shared" si="2"/>
        <v>0</v>
      </c>
      <c r="G9" s="68"/>
      <c r="H9" s="225">
        <f t="shared" si="5"/>
        <v>41</v>
      </c>
      <c r="I9" s="460"/>
      <c r="J9" s="612">
        <v>0</v>
      </c>
      <c r="K9" s="613">
        <f t="shared" si="3"/>
        <v>0</v>
      </c>
      <c r="L9" s="612">
        <v>0</v>
      </c>
      <c r="M9" s="613">
        <f t="shared" si="4"/>
        <v>0</v>
      </c>
    </row>
    <row r="10" spans="1:13" x14ac:dyDescent="0.2">
      <c r="A10" s="223">
        <f t="shared" si="0"/>
        <v>6</v>
      </c>
      <c r="B10" s="457"/>
      <c r="C10" s="612">
        <v>0</v>
      </c>
      <c r="D10" s="613">
        <f t="shared" si="1"/>
        <v>0</v>
      </c>
      <c r="E10" s="612">
        <v>0</v>
      </c>
      <c r="F10" s="614">
        <f t="shared" si="2"/>
        <v>0</v>
      </c>
      <c r="G10" s="68"/>
      <c r="H10" s="225">
        <f t="shared" si="5"/>
        <v>42</v>
      </c>
      <c r="I10" s="460"/>
      <c r="J10" s="612">
        <v>0</v>
      </c>
      <c r="K10" s="613">
        <f t="shared" si="3"/>
        <v>0</v>
      </c>
      <c r="L10" s="612">
        <v>0</v>
      </c>
      <c r="M10" s="613">
        <f t="shared" si="4"/>
        <v>0</v>
      </c>
    </row>
    <row r="11" spans="1:13" x14ac:dyDescent="0.2">
      <c r="A11" s="223">
        <f t="shared" si="0"/>
        <v>7</v>
      </c>
      <c r="B11" s="457"/>
      <c r="C11" s="612">
        <v>0</v>
      </c>
      <c r="D11" s="613">
        <f t="shared" si="1"/>
        <v>0</v>
      </c>
      <c r="E11" s="612">
        <v>0</v>
      </c>
      <c r="F11" s="614">
        <f t="shared" si="2"/>
        <v>0</v>
      </c>
      <c r="G11" s="68"/>
      <c r="H11" s="225">
        <f t="shared" si="5"/>
        <v>43</v>
      </c>
      <c r="I11" s="460"/>
      <c r="J11" s="612">
        <v>0</v>
      </c>
      <c r="K11" s="613">
        <f t="shared" si="3"/>
        <v>0</v>
      </c>
      <c r="L11" s="612">
        <v>0</v>
      </c>
      <c r="M11" s="613">
        <f t="shared" si="4"/>
        <v>0</v>
      </c>
    </row>
    <row r="12" spans="1:13" x14ac:dyDescent="0.2">
      <c r="A12" s="223">
        <f t="shared" si="0"/>
        <v>8</v>
      </c>
      <c r="B12" s="457"/>
      <c r="C12" s="612">
        <v>0</v>
      </c>
      <c r="D12" s="613">
        <f t="shared" si="1"/>
        <v>0</v>
      </c>
      <c r="E12" s="612">
        <v>0</v>
      </c>
      <c r="F12" s="614">
        <f t="shared" si="2"/>
        <v>0</v>
      </c>
      <c r="G12" s="68"/>
      <c r="H12" s="225">
        <f t="shared" si="5"/>
        <v>44</v>
      </c>
      <c r="I12" s="460"/>
      <c r="J12" s="612">
        <v>0</v>
      </c>
      <c r="K12" s="613">
        <f t="shared" si="3"/>
        <v>0</v>
      </c>
      <c r="L12" s="612">
        <v>0</v>
      </c>
      <c r="M12" s="613">
        <f t="shared" si="4"/>
        <v>0</v>
      </c>
    </row>
    <row r="13" spans="1:13" x14ac:dyDescent="0.2">
      <c r="A13" s="223">
        <f t="shared" si="0"/>
        <v>9</v>
      </c>
      <c r="B13" s="457"/>
      <c r="C13" s="612">
        <v>0</v>
      </c>
      <c r="D13" s="613">
        <f t="shared" si="1"/>
        <v>0</v>
      </c>
      <c r="E13" s="612">
        <v>0</v>
      </c>
      <c r="F13" s="614">
        <f t="shared" si="2"/>
        <v>0</v>
      </c>
      <c r="G13" s="68"/>
      <c r="H13" s="225">
        <f t="shared" si="5"/>
        <v>45</v>
      </c>
      <c r="I13" s="460"/>
      <c r="J13" s="612">
        <v>0</v>
      </c>
      <c r="K13" s="613">
        <f t="shared" si="3"/>
        <v>0</v>
      </c>
      <c r="L13" s="612">
        <v>0</v>
      </c>
      <c r="M13" s="613">
        <f t="shared" si="4"/>
        <v>0</v>
      </c>
    </row>
    <row r="14" spans="1:13" x14ac:dyDescent="0.2">
      <c r="A14" s="223">
        <f t="shared" si="0"/>
        <v>10</v>
      </c>
      <c r="B14" s="457"/>
      <c r="C14" s="612">
        <v>0</v>
      </c>
      <c r="D14" s="613">
        <f t="shared" si="1"/>
        <v>0</v>
      </c>
      <c r="E14" s="612">
        <v>0</v>
      </c>
      <c r="F14" s="614">
        <f t="shared" si="2"/>
        <v>0</v>
      </c>
      <c r="G14" s="68"/>
      <c r="H14" s="225">
        <f t="shared" si="5"/>
        <v>46</v>
      </c>
      <c r="I14" s="460"/>
      <c r="J14" s="612">
        <v>0</v>
      </c>
      <c r="K14" s="613">
        <f t="shared" si="3"/>
        <v>0</v>
      </c>
      <c r="L14" s="612">
        <v>0</v>
      </c>
      <c r="M14" s="613">
        <f t="shared" si="4"/>
        <v>0</v>
      </c>
    </row>
    <row r="15" spans="1:13" x14ac:dyDescent="0.2">
      <c r="A15" s="223">
        <f t="shared" si="0"/>
        <v>11</v>
      </c>
      <c r="B15" s="457"/>
      <c r="C15" s="612">
        <v>0</v>
      </c>
      <c r="D15" s="613">
        <f t="shared" si="1"/>
        <v>0</v>
      </c>
      <c r="E15" s="612">
        <v>0</v>
      </c>
      <c r="F15" s="614">
        <f t="shared" si="2"/>
        <v>0</v>
      </c>
      <c r="G15" s="68"/>
      <c r="H15" s="225">
        <f t="shared" si="5"/>
        <v>47</v>
      </c>
      <c r="I15" s="460"/>
      <c r="J15" s="612">
        <v>0</v>
      </c>
      <c r="K15" s="613">
        <f t="shared" si="3"/>
        <v>0</v>
      </c>
      <c r="L15" s="612">
        <v>0</v>
      </c>
      <c r="M15" s="613">
        <f t="shared" si="4"/>
        <v>0</v>
      </c>
    </row>
    <row r="16" spans="1:13" x14ac:dyDescent="0.2">
      <c r="A16" s="223">
        <f t="shared" si="0"/>
        <v>12</v>
      </c>
      <c r="B16" s="457"/>
      <c r="C16" s="612">
        <v>0</v>
      </c>
      <c r="D16" s="613">
        <f t="shared" si="1"/>
        <v>0</v>
      </c>
      <c r="E16" s="612">
        <v>0</v>
      </c>
      <c r="F16" s="614">
        <f t="shared" si="2"/>
        <v>0</v>
      </c>
      <c r="G16" s="68"/>
      <c r="H16" s="225">
        <f t="shared" si="5"/>
        <v>48</v>
      </c>
      <c r="I16" s="460"/>
      <c r="J16" s="612">
        <v>0</v>
      </c>
      <c r="K16" s="613">
        <f t="shared" si="3"/>
        <v>0</v>
      </c>
      <c r="L16" s="612">
        <v>0</v>
      </c>
      <c r="M16" s="613">
        <f t="shared" si="4"/>
        <v>0</v>
      </c>
    </row>
    <row r="17" spans="1:13" x14ac:dyDescent="0.2">
      <c r="A17" s="223">
        <f t="shared" si="0"/>
        <v>13</v>
      </c>
      <c r="B17" s="457"/>
      <c r="C17" s="612">
        <v>0</v>
      </c>
      <c r="D17" s="613">
        <f t="shared" si="1"/>
        <v>0</v>
      </c>
      <c r="E17" s="612">
        <v>0</v>
      </c>
      <c r="F17" s="614">
        <f t="shared" si="2"/>
        <v>0</v>
      </c>
      <c r="G17" s="68"/>
      <c r="H17" s="225">
        <f t="shared" si="5"/>
        <v>49</v>
      </c>
      <c r="I17" s="460"/>
      <c r="J17" s="612">
        <v>0</v>
      </c>
      <c r="K17" s="613">
        <f t="shared" si="3"/>
        <v>0</v>
      </c>
      <c r="L17" s="612">
        <v>0</v>
      </c>
      <c r="M17" s="613">
        <f t="shared" si="4"/>
        <v>0</v>
      </c>
    </row>
    <row r="18" spans="1:13" x14ac:dyDescent="0.2">
      <c r="A18" s="223">
        <f t="shared" si="0"/>
        <v>14</v>
      </c>
      <c r="B18" s="457"/>
      <c r="C18" s="612">
        <v>0</v>
      </c>
      <c r="D18" s="613">
        <f t="shared" si="1"/>
        <v>0</v>
      </c>
      <c r="E18" s="612">
        <v>0</v>
      </c>
      <c r="F18" s="614">
        <f t="shared" si="2"/>
        <v>0</v>
      </c>
      <c r="G18" s="68"/>
      <c r="H18" s="225">
        <f t="shared" si="5"/>
        <v>50</v>
      </c>
      <c r="I18" s="460"/>
      <c r="J18" s="612">
        <v>0</v>
      </c>
      <c r="K18" s="613">
        <f t="shared" si="3"/>
        <v>0</v>
      </c>
      <c r="L18" s="612">
        <v>0</v>
      </c>
      <c r="M18" s="613">
        <f t="shared" si="4"/>
        <v>0</v>
      </c>
    </row>
    <row r="19" spans="1:13" x14ac:dyDescent="0.2">
      <c r="A19" s="223">
        <f t="shared" si="0"/>
        <v>15</v>
      </c>
      <c r="B19" s="457"/>
      <c r="C19" s="612">
        <v>0</v>
      </c>
      <c r="D19" s="613">
        <f t="shared" si="1"/>
        <v>0</v>
      </c>
      <c r="E19" s="612">
        <v>0</v>
      </c>
      <c r="F19" s="614">
        <f t="shared" si="2"/>
        <v>0</v>
      </c>
      <c r="G19" s="68"/>
      <c r="H19" s="225">
        <f t="shared" si="5"/>
        <v>51</v>
      </c>
      <c r="I19" s="460"/>
      <c r="J19" s="612">
        <v>0</v>
      </c>
      <c r="K19" s="613">
        <f t="shared" si="3"/>
        <v>0</v>
      </c>
      <c r="L19" s="612">
        <v>0</v>
      </c>
      <c r="M19" s="613">
        <f t="shared" si="4"/>
        <v>0</v>
      </c>
    </row>
    <row r="20" spans="1:13" x14ac:dyDescent="0.2">
      <c r="A20" s="223">
        <f t="shared" si="0"/>
        <v>16</v>
      </c>
      <c r="B20" s="457"/>
      <c r="C20" s="612">
        <v>0</v>
      </c>
      <c r="D20" s="613">
        <f t="shared" si="1"/>
        <v>0</v>
      </c>
      <c r="E20" s="612">
        <v>0</v>
      </c>
      <c r="F20" s="614">
        <f t="shared" si="2"/>
        <v>0</v>
      </c>
      <c r="G20" s="68"/>
      <c r="H20" s="225">
        <f t="shared" si="5"/>
        <v>52</v>
      </c>
      <c r="I20" s="460"/>
      <c r="J20" s="612">
        <v>0</v>
      </c>
      <c r="K20" s="613">
        <f t="shared" si="3"/>
        <v>0</v>
      </c>
      <c r="L20" s="612">
        <v>0</v>
      </c>
      <c r="M20" s="613">
        <f t="shared" si="4"/>
        <v>0</v>
      </c>
    </row>
    <row r="21" spans="1:13" x14ac:dyDescent="0.2">
      <c r="A21" s="223">
        <f t="shared" si="0"/>
        <v>17</v>
      </c>
      <c r="B21" s="457"/>
      <c r="C21" s="612">
        <v>0</v>
      </c>
      <c r="D21" s="613">
        <f t="shared" si="1"/>
        <v>0</v>
      </c>
      <c r="E21" s="612">
        <v>0</v>
      </c>
      <c r="F21" s="614">
        <f t="shared" si="2"/>
        <v>0</v>
      </c>
      <c r="G21" s="226"/>
      <c r="H21" s="225">
        <f t="shared" si="5"/>
        <v>53</v>
      </c>
      <c r="I21" s="460"/>
      <c r="J21" s="612">
        <v>0</v>
      </c>
      <c r="K21" s="613">
        <f t="shared" si="3"/>
        <v>0</v>
      </c>
      <c r="L21" s="612">
        <v>0</v>
      </c>
      <c r="M21" s="613">
        <f t="shared" si="4"/>
        <v>0</v>
      </c>
    </row>
    <row r="22" spans="1:13" x14ac:dyDescent="0.2">
      <c r="A22" s="223">
        <f t="shared" si="0"/>
        <v>18</v>
      </c>
      <c r="B22" s="457"/>
      <c r="C22" s="612">
        <v>0</v>
      </c>
      <c r="D22" s="613">
        <f t="shared" si="1"/>
        <v>0</v>
      </c>
      <c r="E22" s="612">
        <v>0</v>
      </c>
      <c r="F22" s="614">
        <f t="shared" si="2"/>
        <v>0</v>
      </c>
      <c r="G22" s="226"/>
      <c r="H22" s="225">
        <f t="shared" si="5"/>
        <v>54</v>
      </c>
      <c r="I22" s="460"/>
      <c r="J22" s="612">
        <v>0</v>
      </c>
      <c r="K22" s="613">
        <f t="shared" si="3"/>
        <v>0</v>
      </c>
      <c r="L22" s="612">
        <v>0</v>
      </c>
      <c r="M22" s="613">
        <f t="shared" si="4"/>
        <v>0</v>
      </c>
    </row>
    <row r="23" spans="1:13" x14ac:dyDescent="0.2">
      <c r="A23" s="223">
        <f t="shared" si="0"/>
        <v>19</v>
      </c>
      <c r="B23" s="457"/>
      <c r="C23" s="612">
        <v>0</v>
      </c>
      <c r="D23" s="613">
        <f t="shared" si="1"/>
        <v>0</v>
      </c>
      <c r="E23" s="612">
        <v>0</v>
      </c>
      <c r="F23" s="614">
        <f t="shared" si="2"/>
        <v>0</v>
      </c>
      <c r="G23" s="226"/>
      <c r="H23" s="225">
        <f t="shared" si="5"/>
        <v>55</v>
      </c>
      <c r="I23" s="460"/>
      <c r="J23" s="612">
        <v>0</v>
      </c>
      <c r="K23" s="613">
        <f t="shared" si="3"/>
        <v>0</v>
      </c>
      <c r="L23" s="612">
        <v>0</v>
      </c>
      <c r="M23" s="613">
        <f t="shared" si="4"/>
        <v>0</v>
      </c>
    </row>
    <row r="24" spans="1:13" x14ac:dyDescent="0.2">
      <c r="A24" s="223">
        <f t="shared" si="0"/>
        <v>20</v>
      </c>
      <c r="B24" s="457"/>
      <c r="C24" s="612">
        <v>0</v>
      </c>
      <c r="D24" s="613">
        <f t="shared" si="1"/>
        <v>0</v>
      </c>
      <c r="E24" s="612">
        <v>0</v>
      </c>
      <c r="F24" s="614">
        <f t="shared" si="2"/>
        <v>0</v>
      </c>
      <c r="G24" s="68"/>
      <c r="H24" s="225">
        <f t="shared" si="5"/>
        <v>56</v>
      </c>
      <c r="I24" s="460"/>
      <c r="J24" s="612">
        <v>0</v>
      </c>
      <c r="K24" s="613">
        <f t="shared" si="3"/>
        <v>0</v>
      </c>
      <c r="L24" s="612">
        <v>0</v>
      </c>
      <c r="M24" s="613">
        <f t="shared" si="4"/>
        <v>0</v>
      </c>
    </row>
    <row r="25" spans="1:13" x14ac:dyDescent="0.2">
      <c r="A25" s="223">
        <f t="shared" si="0"/>
        <v>21</v>
      </c>
      <c r="B25" s="457"/>
      <c r="C25" s="612">
        <v>0</v>
      </c>
      <c r="D25" s="613">
        <f t="shared" si="1"/>
        <v>0</v>
      </c>
      <c r="E25" s="612">
        <v>0</v>
      </c>
      <c r="F25" s="614">
        <f t="shared" si="2"/>
        <v>0</v>
      </c>
      <c r="G25" s="68"/>
      <c r="H25" s="225">
        <f t="shared" si="5"/>
        <v>57</v>
      </c>
      <c r="I25" s="460"/>
      <c r="J25" s="612">
        <v>0</v>
      </c>
      <c r="K25" s="613">
        <f t="shared" si="3"/>
        <v>0</v>
      </c>
      <c r="L25" s="612">
        <v>0</v>
      </c>
      <c r="M25" s="613">
        <f t="shared" si="4"/>
        <v>0</v>
      </c>
    </row>
    <row r="26" spans="1:13" x14ac:dyDescent="0.2">
      <c r="A26" s="223">
        <f t="shared" si="0"/>
        <v>22</v>
      </c>
      <c r="B26" s="457"/>
      <c r="C26" s="612">
        <v>0</v>
      </c>
      <c r="D26" s="613">
        <f t="shared" si="1"/>
        <v>0</v>
      </c>
      <c r="E26" s="612">
        <v>0</v>
      </c>
      <c r="F26" s="614">
        <f t="shared" si="2"/>
        <v>0</v>
      </c>
      <c r="G26" s="68"/>
      <c r="H26" s="225">
        <f t="shared" si="5"/>
        <v>58</v>
      </c>
      <c r="I26" s="460"/>
      <c r="J26" s="612">
        <v>0</v>
      </c>
      <c r="K26" s="613">
        <f t="shared" si="3"/>
        <v>0</v>
      </c>
      <c r="L26" s="612">
        <v>0</v>
      </c>
      <c r="M26" s="613">
        <f t="shared" si="4"/>
        <v>0</v>
      </c>
    </row>
    <row r="27" spans="1:13" x14ac:dyDescent="0.2">
      <c r="A27" s="223">
        <f t="shared" si="0"/>
        <v>23</v>
      </c>
      <c r="B27" s="457"/>
      <c r="C27" s="612">
        <v>0</v>
      </c>
      <c r="D27" s="613">
        <f t="shared" si="1"/>
        <v>0</v>
      </c>
      <c r="E27" s="612">
        <v>0</v>
      </c>
      <c r="F27" s="614">
        <f t="shared" si="2"/>
        <v>0</v>
      </c>
      <c r="G27" s="68"/>
      <c r="H27" s="225">
        <f t="shared" si="5"/>
        <v>59</v>
      </c>
      <c r="I27" s="460"/>
      <c r="J27" s="612">
        <v>0</v>
      </c>
      <c r="K27" s="613">
        <f t="shared" si="3"/>
        <v>0</v>
      </c>
      <c r="L27" s="612">
        <v>0</v>
      </c>
      <c r="M27" s="613">
        <f t="shared" si="4"/>
        <v>0</v>
      </c>
    </row>
    <row r="28" spans="1:13" x14ac:dyDescent="0.2">
      <c r="A28" s="223">
        <f t="shared" si="0"/>
        <v>24</v>
      </c>
      <c r="B28" s="457"/>
      <c r="C28" s="612">
        <v>0</v>
      </c>
      <c r="D28" s="613">
        <f t="shared" si="1"/>
        <v>0</v>
      </c>
      <c r="E28" s="612">
        <v>0</v>
      </c>
      <c r="F28" s="614">
        <f t="shared" si="2"/>
        <v>0</v>
      </c>
      <c r="G28" s="68"/>
      <c r="H28" s="225">
        <f t="shared" si="5"/>
        <v>60</v>
      </c>
      <c r="I28" s="460"/>
      <c r="J28" s="612">
        <v>0</v>
      </c>
      <c r="K28" s="613">
        <f t="shared" si="3"/>
        <v>0</v>
      </c>
      <c r="L28" s="612">
        <v>0</v>
      </c>
      <c r="M28" s="613">
        <f t="shared" si="4"/>
        <v>0</v>
      </c>
    </row>
    <row r="29" spans="1:13" x14ac:dyDescent="0.2">
      <c r="A29" s="223">
        <f t="shared" si="0"/>
        <v>25</v>
      </c>
      <c r="B29" s="457"/>
      <c r="C29" s="612">
        <v>0</v>
      </c>
      <c r="D29" s="613">
        <f t="shared" si="1"/>
        <v>0</v>
      </c>
      <c r="E29" s="612">
        <v>0</v>
      </c>
      <c r="F29" s="614">
        <f t="shared" si="2"/>
        <v>0</v>
      </c>
      <c r="G29" s="68"/>
      <c r="H29" s="225">
        <f t="shared" si="5"/>
        <v>61</v>
      </c>
      <c r="I29" s="460"/>
      <c r="J29" s="612">
        <v>0</v>
      </c>
      <c r="K29" s="613">
        <f t="shared" si="3"/>
        <v>0</v>
      </c>
      <c r="L29" s="612">
        <v>0</v>
      </c>
      <c r="M29" s="613">
        <f t="shared" si="4"/>
        <v>0</v>
      </c>
    </row>
    <row r="30" spans="1:13" x14ac:dyDescent="0.2">
      <c r="A30" s="223">
        <f t="shared" si="0"/>
        <v>26</v>
      </c>
      <c r="B30" s="457"/>
      <c r="C30" s="612">
        <v>0</v>
      </c>
      <c r="D30" s="613">
        <f t="shared" si="1"/>
        <v>0</v>
      </c>
      <c r="E30" s="612">
        <v>0</v>
      </c>
      <c r="F30" s="614">
        <f t="shared" si="2"/>
        <v>0</v>
      </c>
      <c r="G30" s="68"/>
      <c r="H30" s="225">
        <f t="shared" si="5"/>
        <v>62</v>
      </c>
      <c r="I30" s="460"/>
      <c r="J30" s="612">
        <v>0</v>
      </c>
      <c r="K30" s="613">
        <f t="shared" si="3"/>
        <v>0</v>
      </c>
      <c r="L30" s="612">
        <v>0</v>
      </c>
      <c r="M30" s="613">
        <f t="shared" si="4"/>
        <v>0</v>
      </c>
    </row>
    <row r="31" spans="1:13" x14ac:dyDescent="0.2">
      <c r="A31" s="223">
        <f t="shared" si="0"/>
        <v>27</v>
      </c>
      <c r="B31" s="457"/>
      <c r="C31" s="612">
        <v>0</v>
      </c>
      <c r="D31" s="613">
        <f t="shared" si="1"/>
        <v>0</v>
      </c>
      <c r="E31" s="612">
        <v>0</v>
      </c>
      <c r="F31" s="614">
        <f t="shared" si="2"/>
        <v>0</v>
      </c>
      <c r="G31" s="68"/>
      <c r="H31" s="225">
        <f t="shared" si="5"/>
        <v>63</v>
      </c>
      <c r="I31" s="460"/>
      <c r="J31" s="612">
        <v>0</v>
      </c>
      <c r="K31" s="613">
        <f t="shared" si="3"/>
        <v>0</v>
      </c>
      <c r="L31" s="612">
        <v>0</v>
      </c>
      <c r="M31" s="613">
        <f t="shared" si="4"/>
        <v>0</v>
      </c>
    </row>
    <row r="32" spans="1:13" x14ac:dyDescent="0.2">
      <c r="A32" s="223">
        <f t="shared" si="0"/>
        <v>28</v>
      </c>
      <c r="B32" s="457"/>
      <c r="C32" s="612">
        <v>0</v>
      </c>
      <c r="D32" s="613">
        <f t="shared" si="1"/>
        <v>0</v>
      </c>
      <c r="E32" s="612">
        <v>0</v>
      </c>
      <c r="F32" s="614">
        <f t="shared" si="2"/>
        <v>0</v>
      </c>
      <c r="G32" s="68"/>
      <c r="H32" s="225">
        <f t="shared" si="5"/>
        <v>64</v>
      </c>
      <c r="I32" s="460"/>
      <c r="J32" s="612">
        <v>0</v>
      </c>
      <c r="K32" s="613">
        <f t="shared" si="3"/>
        <v>0</v>
      </c>
      <c r="L32" s="612">
        <v>0</v>
      </c>
      <c r="M32" s="613">
        <f t="shared" si="4"/>
        <v>0</v>
      </c>
    </row>
    <row r="33" spans="1:13" x14ac:dyDescent="0.2">
      <c r="A33" s="223">
        <f t="shared" si="0"/>
        <v>29</v>
      </c>
      <c r="B33" s="457"/>
      <c r="C33" s="612">
        <v>0</v>
      </c>
      <c r="D33" s="613">
        <f t="shared" si="1"/>
        <v>0</v>
      </c>
      <c r="E33" s="612">
        <v>0</v>
      </c>
      <c r="F33" s="614">
        <f t="shared" si="2"/>
        <v>0</v>
      </c>
      <c r="G33" s="68"/>
      <c r="H33" s="225">
        <f t="shared" si="5"/>
        <v>65</v>
      </c>
      <c r="I33" s="460"/>
      <c r="J33" s="612">
        <v>0</v>
      </c>
      <c r="K33" s="613">
        <f t="shared" si="3"/>
        <v>0</v>
      </c>
      <c r="L33" s="612">
        <v>0</v>
      </c>
      <c r="M33" s="613">
        <f t="shared" si="4"/>
        <v>0</v>
      </c>
    </row>
    <row r="34" spans="1:13" x14ac:dyDescent="0.2">
      <c r="A34" s="223">
        <f t="shared" si="0"/>
        <v>30</v>
      </c>
      <c r="B34" s="457"/>
      <c r="C34" s="612">
        <v>0</v>
      </c>
      <c r="D34" s="613">
        <f t="shared" si="1"/>
        <v>0</v>
      </c>
      <c r="E34" s="612">
        <v>0</v>
      </c>
      <c r="F34" s="614">
        <f t="shared" si="2"/>
        <v>0</v>
      </c>
      <c r="G34" s="68"/>
      <c r="H34" s="225">
        <f t="shared" si="5"/>
        <v>66</v>
      </c>
      <c r="I34" s="460"/>
      <c r="J34" s="612">
        <v>0</v>
      </c>
      <c r="K34" s="613">
        <f t="shared" si="3"/>
        <v>0</v>
      </c>
      <c r="L34" s="612">
        <v>0</v>
      </c>
      <c r="M34" s="613">
        <f t="shared" si="4"/>
        <v>0</v>
      </c>
    </row>
    <row r="35" spans="1:13" x14ac:dyDescent="0.2">
      <c r="A35" s="223">
        <f t="shared" si="0"/>
        <v>31</v>
      </c>
      <c r="B35" s="457"/>
      <c r="C35" s="612">
        <v>0</v>
      </c>
      <c r="D35" s="613">
        <f t="shared" si="1"/>
        <v>0</v>
      </c>
      <c r="E35" s="612">
        <v>0</v>
      </c>
      <c r="F35" s="614">
        <f t="shared" si="2"/>
        <v>0</v>
      </c>
      <c r="G35" s="68"/>
      <c r="H35" s="225">
        <f t="shared" si="5"/>
        <v>67</v>
      </c>
      <c r="I35" s="460"/>
      <c r="J35" s="612">
        <v>0</v>
      </c>
      <c r="K35" s="613">
        <f t="shared" si="3"/>
        <v>0</v>
      </c>
      <c r="L35" s="612">
        <v>0</v>
      </c>
      <c r="M35" s="613">
        <f t="shared" si="4"/>
        <v>0</v>
      </c>
    </row>
    <row r="36" spans="1:13" x14ac:dyDescent="0.2">
      <c r="A36" s="223">
        <f t="shared" si="0"/>
        <v>32</v>
      </c>
      <c r="B36" s="457"/>
      <c r="C36" s="612">
        <v>0</v>
      </c>
      <c r="D36" s="613">
        <f t="shared" si="1"/>
        <v>0</v>
      </c>
      <c r="E36" s="612">
        <v>0</v>
      </c>
      <c r="F36" s="614">
        <f t="shared" si="2"/>
        <v>0</v>
      </c>
      <c r="G36" s="68"/>
      <c r="H36" s="225">
        <f t="shared" si="5"/>
        <v>68</v>
      </c>
      <c r="I36" s="460"/>
      <c r="J36" s="612">
        <v>0</v>
      </c>
      <c r="K36" s="613">
        <f t="shared" si="3"/>
        <v>0</v>
      </c>
      <c r="L36" s="612">
        <v>0</v>
      </c>
      <c r="M36" s="613">
        <f t="shared" si="4"/>
        <v>0</v>
      </c>
    </row>
    <row r="37" spans="1:13" x14ac:dyDescent="0.2">
      <c r="A37" s="223">
        <f t="shared" si="0"/>
        <v>33</v>
      </c>
      <c r="B37" s="457"/>
      <c r="C37" s="612">
        <v>0</v>
      </c>
      <c r="D37" s="613">
        <f t="shared" si="1"/>
        <v>0</v>
      </c>
      <c r="E37" s="612">
        <v>0</v>
      </c>
      <c r="F37" s="614">
        <f t="shared" si="2"/>
        <v>0</v>
      </c>
      <c r="G37" s="68"/>
      <c r="H37" s="225">
        <f t="shared" si="5"/>
        <v>69</v>
      </c>
      <c r="I37" s="460"/>
      <c r="J37" s="612">
        <v>0</v>
      </c>
      <c r="K37" s="613">
        <f t="shared" si="3"/>
        <v>0</v>
      </c>
      <c r="L37" s="612">
        <v>0</v>
      </c>
      <c r="M37" s="613">
        <f t="shared" si="4"/>
        <v>0</v>
      </c>
    </row>
    <row r="38" spans="1:13" x14ac:dyDescent="0.2">
      <c r="A38" s="223">
        <f t="shared" si="0"/>
        <v>34</v>
      </c>
      <c r="B38" s="457"/>
      <c r="C38" s="612">
        <v>0</v>
      </c>
      <c r="D38" s="613">
        <f t="shared" si="1"/>
        <v>0</v>
      </c>
      <c r="E38" s="612">
        <v>0</v>
      </c>
      <c r="F38" s="614">
        <f t="shared" si="2"/>
        <v>0</v>
      </c>
      <c r="G38" s="68"/>
      <c r="H38" s="225">
        <f t="shared" si="5"/>
        <v>70</v>
      </c>
      <c r="I38" s="460"/>
      <c r="J38" s="612">
        <v>0</v>
      </c>
      <c r="K38" s="613">
        <f t="shared" si="3"/>
        <v>0</v>
      </c>
      <c r="L38" s="612">
        <v>0</v>
      </c>
      <c r="M38" s="613">
        <f t="shared" si="4"/>
        <v>0</v>
      </c>
    </row>
    <row r="39" spans="1:13" x14ac:dyDescent="0.2">
      <c r="A39" s="223">
        <f t="shared" si="0"/>
        <v>35</v>
      </c>
      <c r="B39" s="457"/>
      <c r="C39" s="612">
        <v>0</v>
      </c>
      <c r="D39" s="613">
        <f t="shared" si="1"/>
        <v>0</v>
      </c>
      <c r="E39" s="612">
        <v>0</v>
      </c>
      <c r="F39" s="614">
        <f t="shared" si="2"/>
        <v>0</v>
      </c>
      <c r="G39" s="68"/>
      <c r="H39" s="225">
        <f t="shared" si="5"/>
        <v>71</v>
      </c>
      <c r="I39" s="460"/>
      <c r="J39" s="612">
        <v>0</v>
      </c>
      <c r="K39" s="613">
        <f t="shared" si="3"/>
        <v>0</v>
      </c>
      <c r="L39" s="612">
        <v>0</v>
      </c>
      <c r="M39" s="613">
        <f t="shared" si="4"/>
        <v>0</v>
      </c>
    </row>
    <row r="40" spans="1:13" x14ac:dyDescent="0.2">
      <c r="A40" s="223">
        <f t="shared" si="0"/>
        <v>36</v>
      </c>
      <c r="B40" s="457"/>
      <c r="C40" s="612">
        <v>0</v>
      </c>
      <c r="D40" s="613">
        <f t="shared" si="1"/>
        <v>0</v>
      </c>
      <c r="E40" s="612">
        <v>0</v>
      </c>
      <c r="F40" s="614">
        <f t="shared" si="2"/>
        <v>0</v>
      </c>
      <c r="G40" s="68"/>
      <c r="H40" s="225">
        <f t="shared" si="5"/>
        <v>72</v>
      </c>
      <c r="I40" s="460"/>
      <c r="J40" s="612">
        <v>0</v>
      </c>
      <c r="K40" s="613">
        <f t="shared" si="3"/>
        <v>0</v>
      </c>
      <c r="L40" s="612">
        <v>0</v>
      </c>
      <c r="M40" s="613">
        <f t="shared" si="4"/>
        <v>0</v>
      </c>
    </row>
    <row r="41" spans="1:13" ht="15.75" thickBot="1" x14ac:dyDescent="0.25">
      <c r="A41" s="223">
        <f t="shared" si="0"/>
        <v>37</v>
      </c>
      <c r="B41" s="457"/>
      <c r="C41" s="612">
        <v>0</v>
      </c>
      <c r="D41" s="613">
        <f t="shared" si="1"/>
        <v>0</v>
      </c>
      <c r="E41" s="612">
        <v>0</v>
      </c>
      <c r="F41" s="614">
        <f t="shared" si="2"/>
        <v>0</v>
      </c>
      <c r="G41" s="68"/>
      <c r="H41" s="225">
        <f t="shared" si="5"/>
        <v>73</v>
      </c>
      <c r="I41" s="460"/>
      <c r="J41" s="612">
        <v>0</v>
      </c>
      <c r="K41" s="613">
        <f t="shared" si="3"/>
        <v>0</v>
      </c>
      <c r="L41" s="612">
        <v>0</v>
      </c>
      <c r="M41" s="613">
        <f t="shared" si="4"/>
        <v>0</v>
      </c>
    </row>
    <row r="42" spans="1:13" ht="15.75" thickTop="1" x14ac:dyDescent="0.2">
      <c r="A42" s="227" t="s">
        <v>7</v>
      </c>
      <c r="B42" s="227"/>
      <c r="C42" s="615">
        <f>SUM(C5:C41)</f>
        <v>0</v>
      </c>
      <c r="D42" s="615">
        <f>SUM(D5:D41)</f>
        <v>0</v>
      </c>
      <c r="E42" s="615">
        <f>SUM(E5:E41)</f>
        <v>0</v>
      </c>
      <c r="F42" s="616">
        <f>SUM(F5:F41)</f>
        <v>0</v>
      </c>
      <c r="G42" s="228"/>
      <c r="H42" s="229" t="s">
        <v>7</v>
      </c>
      <c r="I42" s="456"/>
      <c r="J42" s="615">
        <f>SUM(J5:J41)</f>
        <v>0</v>
      </c>
      <c r="K42" s="615">
        <f>SUM(K5:K41)</f>
        <v>0</v>
      </c>
      <c r="L42" s="615">
        <f>SUM(L5:L41)</f>
        <v>0</v>
      </c>
      <c r="M42" s="615">
        <f>SUM(M5:M41)</f>
        <v>0</v>
      </c>
    </row>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72" type="noConversion"/>
  <printOptions horizontalCentered="1"/>
  <pageMargins left="0.74803149606299213" right="0.74803149606299213" top="0.64" bottom="0.7" header="0.51181102362204722" footer="0.51181102362204722"/>
  <pageSetup paperSize="9" scale="7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I65"/>
  <sheetViews>
    <sheetView zoomScale="90" zoomScaleNormal="90" zoomScaleSheetLayoutView="90" workbookViewId="0">
      <selection activeCell="F24" sqref="F24:F33"/>
    </sheetView>
  </sheetViews>
  <sheetFormatPr defaultRowHeight="15" x14ac:dyDescent="0.2"/>
  <cols>
    <col min="1" max="1" width="11.33203125" customWidth="1"/>
    <col min="2" max="2" width="18.88671875" customWidth="1"/>
    <col min="3" max="3" width="10.109375" customWidth="1"/>
    <col min="4" max="4" width="17.21875" customWidth="1"/>
    <col min="5" max="5" width="18.109375" customWidth="1"/>
    <col min="6" max="6" width="8.21875" customWidth="1"/>
    <col min="7" max="7" width="8.33203125" customWidth="1"/>
    <col min="8" max="8" width="9.6640625" customWidth="1"/>
    <col min="9" max="9" width="14" customWidth="1"/>
    <col min="10" max="10" width="17.21875" bestFit="1" customWidth="1"/>
  </cols>
  <sheetData>
    <row r="1" spans="1:9" ht="18.75" thickTop="1" x14ac:dyDescent="0.2">
      <c r="A1" s="815" t="s">
        <v>52</v>
      </c>
      <c r="B1" s="278"/>
      <c r="C1" s="278"/>
      <c r="D1" s="278"/>
      <c r="E1" s="278"/>
      <c r="F1" s="278"/>
      <c r="G1" s="278"/>
      <c r="H1" s="278"/>
      <c r="I1" s="279"/>
    </row>
    <row r="2" spans="1:9" ht="15.75" x14ac:dyDescent="0.2">
      <c r="A2" s="233" t="s">
        <v>250</v>
      </c>
      <c r="B2" s="151"/>
      <c r="C2" s="151"/>
      <c r="D2" s="151"/>
      <c r="E2" s="372" t="s">
        <v>261</v>
      </c>
      <c r="F2" s="372"/>
      <c r="G2" s="151"/>
      <c r="H2" s="151"/>
      <c r="I2" s="153"/>
    </row>
    <row r="3" spans="1:9" ht="16.5" thickBot="1" x14ac:dyDescent="0.25">
      <c r="A3" s="764" t="s">
        <v>36</v>
      </c>
      <c r="B3" s="765"/>
      <c r="C3" s="813">
        <f>'Input Data'!$D$19</f>
        <v>0</v>
      </c>
      <c r="D3" s="354" t="s">
        <v>213</v>
      </c>
      <c r="E3" s="812">
        <f>'Input Data'!$D$5</f>
        <v>0</v>
      </c>
      <c r="F3" s="384"/>
      <c r="G3" s="174"/>
      <c r="H3" s="174"/>
      <c r="I3" s="153"/>
    </row>
    <row r="4" spans="1:9" ht="16.5" thickTop="1" thickBot="1" x14ac:dyDescent="0.25">
      <c r="A4" s="355"/>
      <c r="B4" s="355"/>
      <c r="C4" s="414"/>
      <c r="D4" s="414"/>
      <c r="E4" s="414"/>
      <c r="F4" s="414"/>
      <c r="G4" s="207"/>
      <c r="H4" s="207"/>
      <c r="I4" s="207"/>
    </row>
    <row r="5" spans="1:9" ht="15.75" thickTop="1" x14ac:dyDescent="0.2">
      <c r="A5" s="230" t="s">
        <v>144</v>
      </c>
      <c r="B5" s="207"/>
      <c r="C5" s="207"/>
      <c r="D5" s="207"/>
      <c r="E5" s="207"/>
      <c r="F5" s="207"/>
      <c r="G5" s="207"/>
      <c r="H5" s="207"/>
      <c r="I5" s="206"/>
    </row>
    <row r="6" spans="1:9" ht="30" x14ac:dyDescent="0.2">
      <c r="A6" s="319" t="s">
        <v>53</v>
      </c>
      <c r="B6" s="299" t="s">
        <v>46</v>
      </c>
      <c r="C6" s="299" t="s">
        <v>29</v>
      </c>
      <c r="D6" s="299" t="s">
        <v>54</v>
      </c>
      <c r="E6" s="299" t="s">
        <v>55</v>
      </c>
      <c r="F6" s="385" t="s">
        <v>56</v>
      </c>
      <c r="G6" s="386" t="s">
        <v>268</v>
      </c>
      <c r="H6" s="299" t="s">
        <v>5</v>
      </c>
      <c r="I6" s="286" t="s">
        <v>49</v>
      </c>
    </row>
    <row r="7" spans="1:9" x14ac:dyDescent="0.2">
      <c r="A7" s="305"/>
      <c r="B7" s="298"/>
      <c r="C7" s="298"/>
      <c r="D7" s="298"/>
      <c r="E7" s="298"/>
      <c r="F7" s="461"/>
      <c r="G7" s="818">
        <f>IF('Input Data'!$H$36&lt;'Input Data'!$H$25,F7,F7-2)</f>
        <v>0</v>
      </c>
      <c r="H7" s="329"/>
      <c r="I7" s="821">
        <f t="shared" ref="I7:I16" si="0">G7*H7</f>
        <v>0</v>
      </c>
    </row>
    <row r="8" spans="1:9" x14ac:dyDescent="0.2">
      <c r="A8" s="306"/>
      <c r="B8" s="291"/>
      <c r="C8" s="291"/>
      <c r="D8" s="291"/>
      <c r="E8" s="291"/>
      <c r="F8" s="462"/>
      <c r="G8" s="819">
        <f>IF('Input Data'!$H$36&lt;'Input Data'!$H$25,F8,F8-2)</f>
        <v>0</v>
      </c>
      <c r="H8" s="337"/>
      <c r="I8" s="822">
        <f t="shared" si="0"/>
        <v>0</v>
      </c>
    </row>
    <row r="9" spans="1:9" x14ac:dyDescent="0.2">
      <c r="A9" s="306"/>
      <c r="B9" s="291"/>
      <c r="C9" s="291"/>
      <c r="D9" s="291"/>
      <c r="E9" s="291"/>
      <c r="F9" s="462"/>
      <c r="G9" s="819">
        <f>IF('Input Data'!$H$36&lt;'Input Data'!$H$25,F9,F9-2)</f>
        <v>0</v>
      </c>
      <c r="H9" s="337"/>
      <c r="I9" s="822">
        <f t="shared" si="0"/>
        <v>0</v>
      </c>
    </row>
    <row r="10" spans="1:9" x14ac:dyDescent="0.2">
      <c r="A10" s="306"/>
      <c r="B10" s="291"/>
      <c r="C10" s="291"/>
      <c r="D10" s="291"/>
      <c r="E10" s="291"/>
      <c r="F10" s="462"/>
      <c r="G10" s="819">
        <f>IF('Input Data'!$H$36&lt;'Input Data'!$H$25,F10,F10-2)</f>
        <v>0</v>
      </c>
      <c r="H10" s="337"/>
      <c r="I10" s="822">
        <f t="shared" si="0"/>
        <v>0</v>
      </c>
    </row>
    <row r="11" spans="1:9" x14ac:dyDescent="0.2">
      <c r="A11" s="306"/>
      <c r="B11" s="291"/>
      <c r="C11" s="291"/>
      <c r="D11" s="291"/>
      <c r="E11" s="291"/>
      <c r="F11" s="462"/>
      <c r="G11" s="819">
        <f>IF('Input Data'!$H$36&lt;'Input Data'!$H$25,F11,F11-2)</f>
        <v>0</v>
      </c>
      <c r="H11" s="337"/>
      <c r="I11" s="822">
        <f t="shared" si="0"/>
        <v>0</v>
      </c>
    </row>
    <row r="12" spans="1:9" x14ac:dyDescent="0.2">
      <c r="A12" s="306"/>
      <c r="B12" s="291"/>
      <c r="C12" s="291"/>
      <c r="D12" s="291"/>
      <c r="E12" s="291"/>
      <c r="F12" s="462"/>
      <c r="G12" s="819">
        <f>IF('Input Data'!$H$36&lt;'Input Data'!$H$25,F12,F12-2)</f>
        <v>0</v>
      </c>
      <c r="H12" s="337"/>
      <c r="I12" s="822">
        <f t="shared" si="0"/>
        <v>0</v>
      </c>
    </row>
    <row r="13" spans="1:9" x14ac:dyDescent="0.2">
      <c r="A13" s="306"/>
      <c r="B13" s="291"/>
      <c r="C13" s="291"/>
      <c r="D13" s="291"/>
      <c r="E13" s="291"/>
      <c r="F13" s="462"/>
      <c r="G13" s="819">
        <f>IF('Input Data'!$H$36&lt;'Input Data'!$H$25,F13,F13-2)</f>
        <v>0</v>
      </c>
      <c r="H13" s="337"/>
      <c r="I13" s="822">
        <f t="shared" si="0"/>
        <v>0</v>
      </c>
    </row>
    <row r="14" spans="1:9" x14ac:dyDescent="0.2">
      <c r="A14" s="306"/>
      <c r="B14" s="291"/>
      <c r="C14" s="291"/>
      <c r="D14" s="291"/>
      <c r="E14" s="291"/>
      <c r="F14" s="462"/>
      <c r="G14" s="819">
        <f>IF('Input Data'!$H$36&lt;'Input Data'!$H$25,F14,F14-2)</f>
        <v>0</v>
      </c>
      <c r="H14" s="337"/>
      <c r="I14" s="822">
        <f t="shared" si="0"/>
        <v>0</v>
      </c>
    </row>
    <row r="15" spans="1:9" x14ac:dyDescent="0.2">
      <c r="A15" s="306"/>
      <c r="B15" s="291"/>
      <c r="C15" s="291"/>
      <c r="D15" s="291"/>
      <c r="E15" s="291"/>
      <c r="F15" s="462"/>
      <c r="G15" s="819">
        <f>IF('Input Data'!$H$36&lt;'Input Data'!$H$25,F15,F15-2)</f>
        <v>0</v>
      </c>
      <c r="H15" s="337"/>
      <c r="I15" s="822">
        <f t="shared" si="0"/>
        <v>0</v>
      </c>
    </row>
    <row r="16" spans="1:9" ht="15.75" thickBot="1" x14ac:dyDescent="0.25">
      <c r="A16" s="346"/>
      <c r="B16" s="347"/>
      <c r="C16" s="347"/>
      <c r="D16" s="347"/>
      <c r="E16" s="347"/>
      <c r="F16" s="463"/>
      <c r="G16" s="820">
        <f>IF('Input Data'!$H$36&lt;'Input Data'!$H$25,F16,F16-2)</f>
        <v>0</v>
      </c>
      <c r="H16" s="823"/>
      <c r="I16" s="824">
        <f t="shared" si="0"/>
        <v>0</v>
      </c>
    </row>
    <row r="17" spans="1:9" ht="20.25" customHeight="1" thickBot="1" x14ac:dyDescent="0.25">
      <c r="A17" s="310"/>
      <c r="B17" s="311"/>
      <c r="C17" s="311"/>
      <c r="D17" s="311"/>
      <c r="E17" s="311"/>
      <c r="F17" s="311"/>
      <c r="G17" s="311"/>
      <c r="H17" s="825" t="s">
        <v>260</v>
      </c>
      <c r="I17" s="826">
        <f>SUM(I7:I16)</f>
        <v>0</v>
      </c>
    </row>
    <row r="18" spans="1:9" ht="16.5" thickTop="1" thickBot="1" x14ac:dyDescent="0.25">
      <c r="A18" s="275"/>
      <c r="B18" s="174"/>
      <c r="C18" s="174"/>
      <c r="D18" s="174"/>
      <c r="E18" s="174"/>
      <c r="F18" s="174"/>
      <c r="G18" s="174"/>
      <c r="H18" s="174"/>
      <c r="I18" s="356"/>
    </row>
    <row r="19" spans="1:9" ht="15.75" thickTop="1" x14ac:dyDescent="0.2">
      <c r="A19" s="357" t="s">
        <v>57</v>
      </c>
      <c r="B19" s="349"/>
      <c r="C19" s="349"/>
      <c r="D19" s="349"/>
      <c r="E19" s="349"/>
      <c r="F19" s="349"/>
      <c r="G19" s="349"/>
      <c r="H19" s="349"/>
      <c r="I19" s="350"/>
    </row>
    <row r="20" spans="1:9" x14ac:dyDescent="0.2">
      <c r="A20" s="293" t="s">
        <v>58</v>
      </c>
      <c r="B20" s="282" t="s">
        <v>59</v>
      </c>
      <c r="C20" s="358"/>
      <c r="D20" s="359"/>
      <c r="E20" s="151"/>
      <c r="F20" s="151"/>
      <c r="G20" s="282" t="s">
        <v>60</v>
      </c>
      <c r="H20" s="360"/>
      <c r="I20" s="309"/>
    </row>
    <row r="21" spans="1:9" x14ac:dyDescent="0.2">
      <c r="A21" s="293" t="s">
        <v>42</v>
      </c>
      <c r="B21" s="282" t="s">
        <v>59</v>
      </c>
      <c r="C21" s="358"/>
      <c r="D21" s="359"/>
      <c r="E21" s="361"/>
      <c r="F21" s="151"/>
      <c r="G21" s="282" t="s">
        <v>60</v>
      </c>
      <c r="H21" s="360"/>
      <c r="I21" s="362"/>
    </row>
    <row r="22" spans="1:9" x14ac:dyDescent="0.2">
      <c r="A22" s="293" t="s">
        <v>44</v>
      </c>
      <c r="B22" s="282" t="s">
        <v>59</v>
      </c>
      <c r="C22" s="358"/>
      <c r="D22" s="359"/>
      <c r="E22" s="151"/>
      <c r="F22" s="151"/>
      <c r="G22" s="282" t="s">
        <v>60</v>
      </c>
      <c r="H22" s="360"/>
      <c r="I22" s="309"/>
    </row>
    <row r="23" spans="1:9" ht="36" customHeight="1" x14ac:dyDescent="0.2">
      <c r="A23" s="319" t="s">
        <v>4</v>
      </c>
      <c r="B23" s="299" t="s">
        <v>46</v>
      </c>
      <c r="C23" s="299" t="s">
        <v>29</v>
      </c>
      <c r="D23" s="299" t="s">
        <v>61</v>
      </c>
      <c r="E23" s="299" t="s">
        <v>62</v>
      </c>
      <c r="F23" s="299" t="s">
        <v>319</v>
      </c>
      <c r="G23" s="299" t="s">
        <v>63</v>
      </c>
      <c r="H23" s="827" t="s">
        <v>5</v>
      </c>
      <c r="I23" s="828" t="s">
        <v>49</v>
      </c>
    </row>
    <row r="24" spans="1:9" x14ac:dyDescent="0.2">
      <c r="A24" s="305"/>
      <c r="B24" s="298"/>
      <c r="C24" s="298"/>
      <c r="D24" s="298"/>
      <c r="E24" s="298"/>
      <c r="F24" s="329"/>
      <c r="G24" s="461"/>
      <c r="H24" s="329"/>
      <c r="I24" s="821">
        <f>G24*H24</f>
        <v>0</v>
      </c>
    </row>
    <row r="25" spans="1:9" x14ac:dyDescent="0.2">
      <c r="A25" s="306"/>
      <c r="B25" s="291"/>
      <c r="C25" s="291"/>
      <c r="D25" s="291"/>
      <c r="E25" s="291"/>
      <c r="F25" s="337"/>
      <c r="G25" s="462"/>
      <c r="H25" s="337"/>
      <c r="I25" s="822">
        <f t="shared" ref="I25:I33" si="1">G25*H25</f>
        <v>0</v>
      </c>
    </row>
    <row r="26" spans="1:9" x14ac:dyDescent="0.2">
      <c r="A26" s="306"/>
      <c r="B26" s="291"/>
      <c r="C26" s="291"/>
      <c r="D26" s="291"/>
      <c r="E26" s="291"/>
      <c r="F26" s="337"/>
      <c r="G26" s="462"/>
      <c r="H26" s="337"/>
      <c r="I26" s="822">
        <f t="shared" si="1"/>
        <v>0</v>
      </c>
    </row>
    <row r="27" spans="1:9" x14ac:dyDescent="0.2">
      <c r="A27" s="306"/>
      <c r="B27" s="291"/>
      <c r="C27" s="291"/>
      <c r="D27" s="291"/>
      <c r="E27" s="291"/>
      <c r="F27" s="337"/>
      <c r="G27" s="462"/>
      <c r="H27" s="337"/>
      <c r="I27" s="822">
        <f t="shared" si="1"/>
        <v>0</v>
      </c>
    </row>
    <row r="28" spans="1:9" x14ac:dyDescent="0.2">
      <c r="A28" s="306"/>
      <c r="B28" s="291"/>
      <c r="C28" s="291"/>
      <c r="D28" s="291"/>
      <c r="E28" s="291"/>
      <c r="F28" s="337"/>
      <c r="G28" s="462"/>
      <c r="H28" s="337"/>
      <c r="I28" s="822">
        <f>G28*H28</f>
        <v>0</v>
      </c>
    </row>
    <row r="29" spans="1:9" x14ac:dyDescent="0.2">
      <c r="A29" s="306"/>
      <c r="B29" s="291"/>
      <c r="C29" s="291"/>
      <c r="D29" s="291"/>
      <c r="E29" s="291"/>
      <c r="F29" s="337"/>
      <c r="G29" s="462"/>
      <c r="H29" s="337"/>
      <c r="I29" s="822">
        <f t="shared" si="1"/>
        <v>0</v>
      </c>
    </row>
    <row r="30" spans="1:9" ht="15.75" customHeight="1" x14ac:dyDescent="0.2">
      <c r="A30" s="306"/>
      <c r="B30" s="291"/>
      <c r="C30" s="291"/>
      <c r="D30" s="291"/>
      <c r="E30" s="291"/>
      <c r="F30" s="337"/>
      <c r="G30" s="462"/>
      <c r="H30" s="337"/>
      <c r="I30" s="822">
        <f t="shared" si="1"/>
        <v>0</v>
      </c>
    </row>
    <row r="31" spans="1:9" x14ac:dyDescent="0.2">
      <c r="A31" s="306"/>
      <c r="B31" s="291"/>
      <c r="C31" s="291"/>
      <c r="D31" s="291"/>
      <c r="E31" s="291"/>
      <c r="F31" s="337"/>
      <c r="G31" s="462"/>
      <c r="H31" s="337"/>
      <c r="I31" s="822">
        <f t="shared" si="1"/>
        <v>0</v>
      </c>
    </row>
    <row r="32" spans="1:9" x14ac:dyDescent="0.2">
      <c r="A32" s="306"/>
      <c r="B32" s="291"/>
      <c r="C32" s="291"/>
      <c r="D32" s="291"/>
      <c r="E32" s="291"/>
      <c r="F32" s="337"/>
      <c r="G32" s="462"/>
      <c r="H32" s="337"/>
      <c r="I32" s="822">
        <f t="shared" si="1"/>
        <v>0</v>
      </c>
    </row>
    <row r="33" spans="1:9" ht="15.75" thickBot="1" x14ac:dyDescent="0.25">
      <c r="A33" s="308"/>
      <c r="B33" s="292"/>
      <c r="C33" s="292"/>
      <c r="D33" s="292"/>
      <c r="E33" s="292"/>
      <c r="F33" s="829"/>
      <c r="G33" s="464"/>
      <c r="H33" s="829"/>
      <c r="I33" s="830">
        <f t="shared" si="1"/>
        <v>0</v>
      </c>
    </row>
    <row r="34" spans="1:9" x14ac:dyDescent="0.2">
      <c r="A34" s="415"/>
      <c r="B34" s="416"/>
      <c r="C34" s="416"/>
      <c r="D34" s="416"/>
      <c r="E34" s="416"/>
      <c r="F34" s="416"/>
      <c r="G34" s="416"/>
      <c r="H34" s="831" t="s">
        <v>64</v>
      </c>
      <c r="I34" s="832">
        <f>SUM(I24:I33)</f>
        <v>0</v>
      </c>
    </row>
    <row r="35" spans="1:9" x14ac:dyDescent="0.2">
      <c r="A35" s="293"/>
      <c r="B35" s="212"/>
      <c r="C35" s="212"/>
      <c r="D35" s="212"/>
      <c r="E35" s="212"/>
      <c r="F35" s="212"/>
      <c r="G35" s="212"/>
      <c r="H35" s="212"/>
      <c r="I35" s="332"/>
    </row>
    <row r="36" spans="1:9" x14ac:dyDescent="0.2">
      <c r="A36" s="284" t="s">
        <v>318</v>
      </c>
      <c r="B36" s="295"/>
      <c r="C36" s="295"/>
      <c r="D36" s="295"/>
      <c r="E36" s="295"/>
      <c r="F36" s="295"/>
      <c r="G36" s="295"/>
      <c r="H36" s="295"/>
      <c r="I36" s="296"/>
    </row>
    <row r="37" spans="1:9" ht="30" x14ac:dyDescent="0.2">
      <c r="A37" s="319" t="s">
        <v>4</v>
      </c>
      <c r="B37" s="304" t="s">
        <v>46</v>
      </c>
      <c r="C37" s="320" t="s">
        <v>29</v>
      </c>
      <c r="D37" s="299" t="s">
        <v>65</v>
      </c>
      <c r="E37" s="299" t="s">
        <v>66</v>
      </c>
      <c r="F37" s="299"/>
      <c r="G37" s="299" t="s">
        <v>6</v>
      </c>
      <c r="H37" s="299" t="s">
        <v>11</v>
      </c>
      <c r="I37" s="297" t="s">
        <v>49</v>
      </c>
    </row>
    <row r="38" spans="1:9" x14ac:dyDescent="0.2">
      <c r="A38" s="363"/>
      <c r="B38" s="364"/>
      <c r="C38" s="364"/>
      <c r="D38" s="364"/>
      <c r="E38" s="364"/>
      <c r="F38" s="364"/>
      <c r="G38" s="465"/>
      <c r="H38" s="364"/>
      <c r="I38" s="833"/>
    </row>
    <row r="39" spans="1:9" x14ac:dyDescent="0.2">
      <c r="A39" s="365"/>
      <c r="B39" s="366"/>
      <c r="C39" s="366"/>
      <c r="D39" s="366"/>
      <c r="E39" s="366"/>
      <c r="F39" s="366"/>
      <c r="G39" s="466"/>
      <c r="H39" s="366"/>
      <c r="I39" s="834"/>
    </row>
    <row r="40" spans="1:9" x14ac:dyDescent="0.2">
      <c r="A40" s="365"/>
      <c r="B40" s="366"/>
      <c r="C40" s="366"/>
      <c r="D40" s="366"/>
      <c r="E40" s="366"/>
      <c r="F40" s="366"/>
      <c r="G40" s="466"/>
      <c r="H40" s="366"/>
      <c r="I40" s="834"/>
    </row>
    <row r="41" spans="1:9" x14ac:dyDescent="0.2">
      <c r="A41" s="365"/>
      <c r="B41" s="366"/>
      <c r="C41" s="366"/>
      <c r="D41" s="366"/>
      <c r="E41" s="366"/>
      <c r="F41" s="366"/>
      <c r="G41" s="466"/>
      <c r="H41" s="366"/>
      <c r="I41" s="834"/>
    </row>
    <row r="42" spans="1:9" x14ac:dyDescent="0.2">
      <c r="A42" s="365"/>
      <c r="B42" s="366"/>
      <c r="C42" s="366"/>
      <c r="D42" s="366"/>
      <c r="E42" s="366"/>
      <c r="F42" s="366"/>
      <c r="G42" s="466"/>
      <c r="H42" s="366"/>
      <c r="I42" s="834"/>
    </row>
    <row r="43" spans="1:9" x14ac:dyDescent="0.2">
      <c r="A43" s="365"/>
      <c r="B43" s="366"/>
      <c r="C43" s="366"/>
      <c r="D43" s="366"/>
      <c r="E43" s="366"/>
      <c r="F43" s="366"/>
      <c r="G43" s="466"/>
      <c r="H43" s="366"/>
      <c r="I43" s="834"/>
    </row>
    <row r="44" spans="1:9" x14ac:dyDescent="0.2">
      <c r="A44" s="365"/>
      <c r="B44" s="366"/>
      <c r="C44" s="366"/>
      <c r="D44" s="366"/>
      <c r="E44" s="366"/>
      <c r="F44" s="366"/>
      <c r="G44" s="466"/>
      <c r="H44" s="366"/>
      <c r="I44" s="834"/>
    </row>
    <row r="45" spans="1:9" ht="15.75" thickBot="1" x14ac:dyDescent="0.25">
      <c r="A45" s="367"/>
      <c r="B45" s="368"/>
      <c r="C45" s="368"/>
      <c r="D45" s="368"/>
      <c r="E45" s="368"/>
      <c r="F45" s="368"/>
      <c r="G45" s="467"/>
      <c r="H45" s="368"/>
      <c r="I45" s="835"/>
    </row>
    <row r="46" spans="1:9" x14ac:dyDescent="0.2">
      <c r="A46" s="415"/>
      <c r="B46" s="416"/>
      <c r="C46" s="416"/>
      <c r="D46" s="416"/>
      <c r="E46" s="416"/>
      <c r="F46" s="416"/>
      <c r="G46" s="416"/>
      <c r="H46" s="417" t="s">
        <v>67</v>
      </c>
      <c r="I46" s="832">
        <f>SUM(I38:I45)</f>
        <v>0</v>
      </c>
    </row>
    <row r="47" spans="1:9" x14ac:dyDescent="0.2">
      <c r="A47" s="150"/>
      <c r="B47" s="151"/>
      <c r="C47" s="151"/>
      <c r="D47" s="151"/>
      <c r="E47" s="151"/>
      <c r="F47" s="151"/>
      <c r="G47" s="151"/>
      <c r="H47" s="151"/>
      <c r="I47" s="309"/>
    </row>
    <row r="48" spans="1:9" x14ac:dyDescent="0.2">
      <c r="A48" s="284" t="s">
        <v>68</v>
      </c>
      <c r="B48" s="295"/>
      <c r="C48" s="295"/>
      <c r="D48" s="295"/>
      <c r="E48" s="295"/>
      <c r="F48" s="295"/>
      <c r="G48" s="295"/>
      <c r="H48" s="295"/>
      <c r="I48" s="296"/>
    </row>
    <row r="49" spans="1:9" ht="30" x14ac:dyDescent="0.2">
      <c r="A49" s="303" t="s">
        <v>4</v>
      </c>
      <c r="B49" s="304" t="s">
        <v>46</v>
      </c>
      <c r="C49" s="320" t="s">
        <v>29</v>
      </c>
      <c r="D49" s="285" t="s">
        <v>54</v>
      </c>
      <c r="E49" s="285" t="s">
        <v>55</v>
      </c>
      <c r="F49" s="285"/>
      <c r="G49" s="299" t="s">
        <v>69</v>
      </c>
      <c r="H49" s="299" t="s">
        <v>70</v>
      </c>
      <c r="I49" s="297" t="s">
        <v>49</v>
      </c>
    </row>
    <row r="50" spans="1:9" x14ac:dyDescent="0.2">
      <c r="A50" s="305"/>
      <c r="B50" s="322"/>
      <c r="C50" s="322"/>
      <c r="D50" s="298"/>
      <c r="E50" s="298"/>
      <c r="F50" s="298"/>
      <c r="G50" s="298"/>
      <c r="H50" s="369"/>
      <c r="I50" s="833"/>
    </row>
    <row r="51" spans="1:9" x14ac:dyDescent="0.2">
      <c r="A51" s="419"/>
      <c r="B51" s="307"/>
      <c r="C51" s="307"/>
      <c r="D51" s="291"/>
      <c r="E51" s="291"/>
      <c r="F51" s="291"/>
      <c r="G51" s="291"/>
      <c r="H51" s="291"/>
      <c r="I51" s="834"/>
    </row>
    <row r="52" spans="1:9" x14ac:dyDescent="0.2">
      <c r="A52" s="418"/>
      <c r="B52" s="307"/>
      <c r="C52" s="307"/>
      <c r="D52" s="291"/>
      <c r="E52" s="291"/>
      <c r="F52" s="291"/>
      <c r="G52" s="291"/>
      <c r="H52" s="291"/>
      <c r="I52" s="834"/>
    </row>
    <row r="53" spans="1:9" x14ac:dyDescent="0.2">
      <c r="A53" s="306"/>
      <c r="B53" s="307"/>
      <c r="C53" s="307"/>
      <c r="D53" s="291"/>
      <c r="E53" s="291"/>
      <c r="F53" s="291"/>
      <c r="G53" s="291"/>
      <c r="H53" s="291"/>
      <c r="I53" s="834"/>
    </row>
    <row r="54" spans="1:9" x14ac:dyDescent="0.2">
      <c r="A54" s="306"/>
      <c r="B54" s="307"/>
      <c r="C54" s="307"/>
      <c r="D54" s="291"/>
      <c r="E54" s="291"/>
      <c r="F54" s="291"/>
      <c r="G54" s="291"/>
      <c r="H54" s="291"/>
      <c r="I54" s="834"/>
    </row>
    <row r="55" spans="1:9" x14ac:dyDescent="0.2">
      <c r="A55" s="306"/>
      <c r="B55" s="307"/>
      <c r="C55" s="307"/>
      <c r="D55" s="291"/>
      <c r="E55" s="291"/>
      <c r="F55" s="291"/>
      <c r="G55" s="291"/>
      <c r="H55" s="291"/>
      <c r="I55" s="834"/>
    </row>
    <row r="56" spans="1:9" ht="15.75" thickBot="1" x14ac:dyDescent="0.25">
      <c r="A56" s="308"/>
      <c r="B56" s="324"/>
      <c r="C56" s="324"/>
      <c r="D56" s="292"/>
      <c r="E56" s="292"/>
      <c r="F56" s="292"/>
      <c r="G56" s="292"/>
      <c r="H56" s="292"/>
      <c r="I56" s="835"/>
    </row>
    <row r="57" spans="1:9" x14ac:dyDescent="0.2">
      <c r="A57" s="415"/>
      <c r="B57" s="416"/>
      <c r="C57" s="416"/>
      <c r="D57" s="416"/>
      <c r="E57" s="416"/>
      <c r="F57" s="416"/>
      <c r="G57" s="416"/>
      <c r="H57" s="417" t="s">
        <v>71</v>
      </c>
      <c r="I57" s="832">
        <f>SUM(I50:I56)</f>
        <v>0</v>
      </c>
    </row>
    <row r="58" spans="1:9" x14ac:dyDescent="0.2">
      <c r="A58" s="293"/>
      <c r="B58" s="212"/>
      <c r="C58" s="242"/>
      <c r="D58" s="242"/>
      <c r="E58" s="242"/>
      <c r="F58" s="242"/>
      <c r="G58" s="242"/>
      <c r="H58" s="242"/>
      <c r="I58" s="836"/>
    </row>
    <row r="59" spans="1:9" ht="15.75" thickBot="1" x14ac:dyDescent="0.25">
      <c r="A59" s="293"/>
      <c r="B59" s="311"/>
      <c r="C59" s="276"/>
      <c r="D59" s="276"/>
      <c r="E59" s="276"/>
      <c r="F59" s="276"/>
      <c r="G59" s="276"/>
      <c r="H59" s="370"/>
      <c r="I59" s="836"/>
    </row>
    <row r="60" spans="1:9" ht="15.75" thickTop="1" x14ac:dyDescent="0.2">
      <c r="A60" s="351"/>
      <c r="B60" s="352"/>
      <c r="C60" s="313"/>
      <c r="D60" s="313"/>
      <c r="E60" s="313"/>
      <c r="F60" s="313"/>
      <c r="G60" s="313"/>
      <c r="H60" s="314" t="s">
        <v>256</v>
      </c>
      <c r="I60" s="837">
        <f>I46+I57+I34</f>
        <v>0</v>
      </c>
    </row>
    <row r="61" spans="1:9" ht="15.75" thickBot="1" x14ac:dyDescent="0.25">
      <c r="A61" s="310"/>
      <c r="B61" s="311"/>
      <c r="C61" s="276"/>
      <c r="D61" s="276"/>
      <c r="E61" s="276"/>
      <c r="F61" s="276"/>
      <c r="G61" s="276"/>
      <c r="H61" s="371"/>
      <c r="I61" s="838"/>
    </row>
    <row r="62" spans="1:9" ht="15.75" thickTop="1" x14ac:dyDescent="0.2">
      <c r="I62" s="208"/>
    </row>
    <row r="63" spans="1:9" x14ac:dyDescent="0.2">
      <c r="I63" s="208"/>
    </row>
    <row r="64" spans="1:9" x14ac:dyDescent="0.2">
      <c r="I64" s="208"/>
    </row>
    <row r="65" spans="9:9" x14ac:dyDescent="0.2">
      <c r="I65" s="208"/>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72" type="noConversion"/>
  <pageMargins left="0.94488188976377963" right="0.55118110236220474" top="0.62992125984251968" bottom="0.98425196850393704" header="0.51181102362204722" footer="0.51181102362204722"/>
  <pageSetup paperSize="9" scale="66" orientation="landscape" horizontalDpi="4294967293" verticalDpi="200" r:id="rId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72"/>
  <sheetViews>
    <sheetView zoomScaleNormal="100" zoomScaleSheetLayoutView="90" workbookViewId="0">
      <selection activeCell="I65" sqref="I65:I66"/>
    </sheetView>
  </sheetViews>
  <sheetFormatPr defaultRowHeight="15" x14ac:dyDescent="0.2"/>
  <cols>
    <col min="1" max="1" width="34.5546875" customWidth="1"/>
    <col min="9" max="9" width="9.77734375" bestFit="1" customWidth="1"/>
  </cols>
  <sheetData>
    <row r="1" spans="1:9" ht="18.75" thickTop="1" x14ac:dyDescent="0.2">
      <c r="A1" s="816" t="s">
        <v>72</v>
      </c>
      <c r="B1" s="387"/>
      <c r="C1" s="387"/>
      <c r="D1" s="387"/>
      <c r="E1" s="387"/>
      <c r="F1" s="387"/>
      <c r="G1" s="387"/>
      <c r="H1" s="387"/>
      <c r="I1" s="420"/>
    </row>
    <row r="2" spans="1:9" ht="21" customHeight="1" x14ac:dyDescent="0.2">
      <c r="A2" s="421" t="s">
        <v>250</v>
      </c>
      <c r="B2" s="422"/>
      <c r="C2" s="422"/>
      <c r="D2" s="422"/>
      <c r="E2" s="423" t="s">
        <v>261</v>
      </c>
      <c r="F2" s="422"/>
      <c r="G2" s="422"/>
      <c r="H2" s="422"/>
      <c r="I2" s="424"/>
    </row>
    <row r="3" spans="1:9" ht="15.75" x14ac:dyDescent="0.2">
      <c r="A3" s="281" t="s">
        <v>36</v>
      </c>
      <c r="B3" s="813">
        <f>'Input Data'!$D$19</f>
        <v>0</v>
      </c>
      <c r="C3" s="282"/>
      <c r="D3" s="205" t="s">
        <v>213</v>
      </c>
      <c r="E3" s="812">
        <f>'Input Data'!$D$5</f>
        <v>0</v>
      </c>
      <c r="F3" s="151"/>
      <c r="G3" s="151"/>
      <c r="H3" s="151"/>
      <c r="I3" s="153"/>
    </row>
    <row r="4" spans="1:9" ht="15.75" thickBot="1" x14ac:dyDescent="0.25">
      <c r="A4" s="275"/>
      <c r="B4" s="174"/>
      <c r="C4" s="174"/>
      <c r="D4" s="174"/>
      <c r="E4" s="174"/>
      <c r="F4" s="174"/>
      <c r="G4" s="174"/>
      <c r="H4" s="174"/>
      <c r="I4" s="180"/>
    </row>
    <row r="5" spans="1:9" ht="15.75" thickTop="1" x14ac:dyDescent="0.2">
      <c r="A5" s="283"/>
      <c r="B5" s="207"/>
      <c r="C5" s="207"/>
      <c r="D5" s="207"/>
      <c r="E5" s="207"/>
      <c r="F5" s="207"/>
      <c r="G5" s="207"/>
      <c r="H5" s="207"/>
      <c r="I5" s="206"/>
    </row>
    <row r="6" spans="1:9" x14ac:dyDescent="0.2">
      <c r="A6" s="284" t="s">
        <v>15</v>
      </c>
      <c r="B6" s="203"/>
      <c r="C6" s="203"/>
      <c r="D6" s="203"/>
      <c r="E6" s="203"/>
      <c r="F6" s="203"/>
      <c r="G6" s="203"/>
      <c r="H6" s="203"/>
      <c r="I6" s="204"/>
    </row>
    <row r="7" spans="1:9" ht="30" x14ac:dyDescent="0.2">
      <c r="A7" s="787" t="s">
        <v>73</v>
      </c>
      <c r="B7" s="788"/>
      <c r="C7" s="788"/>
      <c r="D7" s="788"/>
      <c r="E7" s="788"/>
      <c r="F7" s="780"/>
      <c r="G7" s="285" t="s">
        <v>18</v>
      </c>
      <c r="H7" s="285" t="s">
        <v>5</v>
      </c>
      <c r="I7" s="286" t="s">
        <v>49</v>
      </c>
    </row>
    <row r="8" spans="1:9" x14ac:dyDescent="0.2">
      <c r="A8" s="789"/>
      <c r="B8" s="790"/>
      <c r="C8" s="790"/>
      <c r="D8" s="790"/>
      <c r="E8" s="790"/>
      <c r="F8" s="782"/>
      <c r="G8" s="287"/>
      <c r="H8" s="336"/>
      <c r="I8" s="822">
        <f t="shared" ref="I8:I14" si="0">G8*H8</f>
        <v>0</v>
      </c>
    </row>
    <row r="9" spans="1:9" x14ac:dyDescent="0.2">
      <c r="A9" s="783"/>
      <c r="B9" s="784"/>
      <c r="C9" s="784"/>
      <c r="D9" s="784"/>
      <c r="E9" s="784"/>
      <c r="F9" s="773"/>
      <c r="G9" s="291"/>
      <c r="H9" s="337"/>
      <c r="I9" s="822">
        <f t="shared" si="0"/>
        <v>0</v>
      </c>
    </row>
    <row r="10" spans="1:9" x14ac:dyDescent="0.2">
      <c r="A10" s="783"/>
      <c r="B10" s="784"/>
      <c r="C10" s="784"/>
      <c r="D10" s="784"/>
      <c r="E10" s="784"/>
      <c r="F10" s="773"/>
      <c r="G10" s="291"/>
      <c r="H10" s="337"/>
      <c r="I10" s="822">
        <f t="shared" si="0"/>
        <v>0</v>
      </c>
    </row>
    <row r="11" spans="1:9" x14ac:dyDescent="0.2">
      <c r="A11" s="783"/>
      <c r="B11" s="784"/>
      <c r="C11" s="784"/>
      <c r="D11" s="784"/>
      <c r="E11" s="784"/>
      <c r="F11" s="773"/>
      <c r="G11" s="291"/>
      <c r="H11" s="337"/>
      <c r="I11" s="822">
        <f t="shared" si="0"/>
        <v>0</v>
      </c>
    </row>
    <row r="12" spans="1:9" x14ac:dyDescent="0.2">
      <c r="A12" s="783"/>
      <c r="B12" s="784"/>
      <c r="C12" s="784"/>
      <c r="D12" s="784"/>
      <c r="E12" s="784"/>
      <c r="F12" s="773"/>
      <c r="G12" s="291"/>
      <c r="H12" s="337"/>
      <c r="I12" s="822">
        <f t="shared" si="0"/>
        <v>0</v>
      </c>
    </row>
    <row r="13" spans="1:9" x14ac:dyDescent="0.2">
      <c r="A13" s="783"/>
      <c r="B13" s="784"/>
      <c r="C13" s="784"/>
      <c r="D13" s="784"/>
      <c r="E13" s="784"/>
      <c r="F13" s="773"/>
      <c r="G13" s="291"/>
      <c r="H13" s="337"/>
      <c r="I13" s="822">
        <f t="shared" si="0"/>
        <v>0</v>
      </c>
    </row>
    <row r="14" spans="1:9" ht="15.75" thickBot="1" x14ac:dyDescent="0.25">
      <c r="A14" s="785"/>
      <c r="B14" s="786"/>
      <c r="C14" s="786"/>
      <c r="D14" s="786"/>
      <c r="E14" s="786"/>
      <c r="F14" s="775"/>
      <c r="G14" s="292"/>
      <c r="H14" s="829"/>
      <c r="I14" s="830">
        <f t="shared" si="0"/>
        <v>0</v>
      </c>
    </row>
    <row r="15" spans="1:9" x14ac:dyDescent="0.2">
      <c r="A15" s="776" t="s">
        <v>74</v>
      </c>
      <c r="B15" s="777"/>
      <c r="C15" s="777"/>
      <c r="D15" s="777"/>
      <c r="E15" s="777"/>
      <c r="F15" s="777"/>
      <c r="G15" s="777"/>
      <c r="H15" s="778"/>
      <c r="I15" s="832">
        <f>SUM(I8:I14)</f>
        <v>0</v>
      </c>
    </row>
    <row r="16" spans="1:9" x14ac:dyDescent="0.2">
      <c r="A16" s="293"/>
      <c r="B16" s="212"/>
      <c r="C16" s="212"/>
      <c r="D16" s="212"/>
      <c r="E16" s="212"/>
      <c r="F16" s="212"/>
      <c r="G16" s="212"/>
      <c r="H16" s="212"/>
      <c r="I16" s="294"/>
    </row>
    <row r="17" spans="1:9" x14ac:dyDescent="0.2">
      <c r="A17" s="284" t="s">
        <v>16</v>
      </c>
      <c r="B17" s="295"/>
      <c r="C17" s="295"/>
      <c r="D17" s="295"/>
      <c r="E17" s="295"/>
      <c r="F17" s="295"/>
      <c r="G17" s="295"/>
      <c r="H17" s="295"/>
      <c r="I17" s="296"/>
    </row>
    <row r="18" spans="1:9" ht="30" x14ac:dyDescent="0.2">
      <c r="A18" s="787" t="s">
        <v>17</v>
      </c>
      <c r="B18" s="788"/>
      <c r="C18" s="788"/>
      <c r="D18" s="788"/>
      <c r="E18" s="780"/>
      <c r="F18" s="285" t="s">
        <v>18</v>
      </c>
      <c r="G18" s="285" t="s">
        <v>75</v>
      </c>
      <c r="H18" s="285" t="s">
        <v>5</v>
      </c>
      <c r="I18" s="297" t="s">
        <v>49</v>
      </c>
    </row>
    <row r="19" spans="1:9" x14ac:dyDescent="0.2">
      <c r="A19" s="789"/>
      <c r="B19" s="790"/>
      <c r="C19" s="790"/>
      <c r="D19" s="790"/>
      <c r="E19" s="782"/>
      <c r="F19" s="298"/>
      <c r="G19" s="298"/>
      <c r="H19" s="329"/>
      <c r="I19" s="822">
        <f t="shared" ref="I19:I33" si="1">F19*G19*H19</f>
        <v>0</v>
      </c>
    </row>
    <row r="20" spans="1:9" x14ac:dyDescent="0.2">
      <c r="A20" s="783"/>
      <c r="B20" s="784"/>
      <c r="C20" s="784"/>
      <c r="D20" s="784"/>
      <c r="E20" s="773"/>
      <c r="F20" s="291"/>
      <c r="G20" s="291"/>
      <c r="H20" s="337"/>
      <c r="I20" s="822">
        <f t="shared" si="1"/>
        <v>0</v>
      </c>
    </row>
    <row r="21" spans="1:9" x14ac:dyDescent="0.2">
      <c r="A21" s="288"/>
      <c r="B21" s="289"/>
      <c r="C21" s="289"/>
      <c r="D21" s="289"/>
      <c r="E21" s="290"/>
      <c r="F21" s="291"/>
      <c r="G21" s="291"/>
      <c r="H21" s="337"/>
      <c r="I21" s="822">
        <f t="shared" si="1"/>
        <v>0</v>
      </c>
    </row>
    <row r="22" spans="1:9" x14ac:dyDescent="0.2">
      <c r="A22" s="288"/>
      <c r="B22" s="289"/>
      <c r="C22" s="289"/>
      <c r="D22" s="289"/>
      <c r="E22" s="290"/>
      <c r="F22" s="291"/>
      <c r="G22" s="291"/>
      <c r="H22" s="337"/>
      <c r="I22" s="822">
        <f t="shared" si="1"/>
        <v>0</v>
      </c>
    </row>
    <row r="23" spans="1:9" x14ac:dyDescent="0.2">
      <c r="A23" s="288"/>
      <c r="B23" s="289"/>
      <c r="C23" s="289"/>
      <c r="D23" s="289"/>
      <c r="E23" s="290"/>
      <c r="F23" s="291"/>
      <c r="G23" s="291"/>
      <c r="H23" s="337"/>
      <c r="I23" s="822">
        <f t="shared" si="1"/>
        <v>0</v>
      </c>
    </row>
    <row r="24" spans="1:9" x14ac:dyDescent="0.2">
      <c r="A24" s="288"/>
      <c r="B24" s="289"/>
      <c r="C24" s="289"/>
      <c r="D24" s="289"/>
      <c r="E24" s="290"/>
      <c r="F24" s="291"/>
      <c r="G24" s="291"/>
      <c r="H24" s="337"/>
      <c r="I24" s="822">
        <f t="shared" si="1"/>
        <v>0</v>
      </c>
    </row>
    <row r="25" spans="1:9" x14ac:dyDescent="0.2">
      <c r="A25" s="288"/>
      <c r="B25" s="289"/>
      <c r="C25" s="289"/>
      <c r="D25" s="289"/>
      <c r="E25" s="290"/>
      <c r="F25" s="291"/>
      <c r="G25" s="291"/>
      <c r="H25" s="337"/>
      <c r="I25" s="822">
        <f t="shared" si="1"/>
        <v>0</v>
      </c>
    </row>
    <row r="26" spans="1:9" x14ac:dyDescent="0.2">
      <c r="A26" s="288"/>
      <c r="B26" s="289"/>
      <c r="C26" s="289"/>
      <c r="D26" s="289"/>
      <c r="E26" s="290"/>
      <c r="F26" s="291"/>
      <c r="G26" s="291"/>
      <c r="H26" s="337"/>
      <c r="I26" s="822">
        <f t="shared" si="1"/>
        <v>0</v>
      </c>
    </row>
    <row r="27" spans="1:9" x14ac:dyDescent="0.2">
      <c r="A27" s="783"/>
      <c r="B27" s="784"/>
      <c r="C27" s="784"/>
      <c r="D27" s="784"/>
      <c r="E27" s="773"/>
      <c r="F27" s="291"/>
      <c r="G27" s="291"/>
      <c r="H27" s="337"/>
      <c r="I27" s="822">
        <f t="shared" si="1"/>
        <v>0</v>
      </c>
    </row>
    <row r="28" spans="1:9" x14ac:dyDescent="0.2">
      <c r="A28" s="783"/>
      <c r="B28" s="784"/>
      <c r="C28" s="784"/>
      <c r="D28" s="784"/>
      <c r="E28" s="773"/>
      <c r="F28" s="291"/>
      <c r="G28" s="291"/>
      <c r="H28" s="337"/>
      <c r="I28" s="822">
        <f t="shared" si="1"/>
        <v>0</v>
      </c>
    </row>
    <row r="29" spans="1:9" x14ac:dyDescent="0.2">
      <c r="A29" s="783"/>
      <c r="B29" s="784"/>
      <c r="C29" s="784"/>
      <c r="D29" s="784"/>
      <c r="E29" s="773"/>
      <c r="F29" s="291"/>
      <c r="G29" s="291"/>
      <c r="H29" s="337"/>
      <c r="I29" s="822">
        <f t="shared" si="1"/>
        <v>0</v>
      </c>
    </row>
    <row r="30" spans="1:9" x14ac:dyDescent="0.2">
      <c r="A30" s="783"/>
      <c r="B30" s="784"/>
      <c r="C30" s="784"/>
      <c r="D30" s="784"/>
      <c r="E30" s="773"/>
      <c r="F30" s="291"/>
      <c r="G30" s="291"/>
      <c r="H30" s="337"/>
      <c r="I30" s="822">
        <f t="shared" si="1"/>
        <v>0</v>
      </c>
    </row>
    <row r="31" spans="1:9" x14ac:dyDescent="0.2">
      <c r="A31" s="783"/>
      <c r="B31" s="784"/>
      <c r="C31" s="784"/>
      <c r="D31" s="784"/>
      <c r="E31" s="773"/>
      <c r="F31" s="291"/>
      <c r="G31" s="291"/>
      <c r="H31" s="337"/>
      <c r="I31" s="822">
        <f t="shared" si="1"/>
        <v>0</v>
      </c>
    </row>
    <row r="32" spans="1:9" x14ac:dyDescent="0.2">
      <c r="A32" s="783"/>
      <c r="B32" s="784"/>
      <c r="C32" s="784"/>
      <c r="D32" s="784"/>
      <c r="E32" s="773"/>
      <c r="F32" s="291"/>
      <c r="G32" s="291"/>
      <c r="H32" s="337"/>
      <c r="I32" s="822">
        <f t="shared" si="1"/>
        <v>0</v>
      </c>
    </row>
    <row r="33" spans="1:9" ht="15.75" thickBot="1" x14ac:dyDescent="0.25">
      <c r="A33" s="785"/>
      <c r="B33" s="786"/>
      <c r="C33" s="786"/>
      <c r="D33" s="786"/>
      <c r="E33" s="775"/>
      <c r="F33" s="292"/>
      <c r="G33" s="292"/>
      <c r="H33" s="829"/>
      <c r="I33" s="830">
        <f t="shared" si="1"/>
        <v>0</v>
      </c>
    </row>
    <row r="34" spans="1:9" x14ac:dyDescent="0.2">
      <c r="A34" s="776" t="s">
        <v>76</v>
      </c>
      <c r="B34" s="777"/>
      <c r="C34" s="777"/>
      <c r="D34" s="777"/>
      <c r="E34" s="777"/>
      <c r="F34" s="777"/>
      <c r="G34" s="777"/>
      <c r="H34" s="778"/>
      <c r="I34" s="880">
        <f>SUM(I19:I33)</f>
        <v>0</v>
      </c>
    </row>
    <row r="35" spans="1:9" x14ac:dyDescent="0.2">
      <c r="A35" s="293"/>
      <c r="B35" s="212"/>
      <c r="C35" s="212"/>
      <c r="D35" s="212"/>
      <c r="E35" s="212"/>
      <c r="F35" s="212"/>
      <c r="G35" s="212"/>
      <c r="H35" s="212"/>
      <c r="I35" s="294"/>
    </row>
    <row r="36" spans="1:9" x14ac:dyDescent="0.2">
      <c r="A36" s="284" t="s">
        <v>77</v>
      </c>
      <c r="B36" s="295"/>
      <c r="C36" s="295"/>
      <c r="D36" s="295"/>
      <c r="E36" s="295"/>
      <c r="F36" s="295"/>
      <c r="G36" s="295"/>
      <c r="H36" s="295"/>
      <c r="I36" s="296"/>
    </row>
    <row r="37" spans="1:9" ht="45" x14ac:dyDescent="0.2">
      <c r="A37" s="787" t="s">
        <v>17</v>
      </c>
      <c r="B37" s="788"/>
      <c r="C37" s="788"/>
      <c r="D37" s="788"/>
      <c r="E37" s="788"/>
      <c r="F37" s="780"/>
      <c r="G37" s="299" t="s">
        <v>78</v>
      </c>
      <c r="H37" s="827" t="s">
        <v>5</v>
      </c>
      <c r="I37" s="828" t="s">
        <v>49</v>
      </c>
    </row>
    <row r="38" spans="1:9" x14ac:dyDescent="0.2">
      <c r="A38" s="789"/>
      <c r="B38" s="790"/>
      <c r="C38" s="790"/>
      <c r="D38" s="790"/>
      <c r="E38" s="790"/>
      <c r="F38" s="782"/>
      <c r="G38" s="298"/>
      <c r="H38" s="329"/>
      <c r="I38" s="821">
        <f t="shared" ref="I38:I44" si="2">G38*H38</f>
        <v>0</v>
      </c>
    </row>
    <row r="39" spans="1:9" x14ac:dyDescent="0.2">
      <c r="A39" s="783"/>
      <c r="B39" s="784"/>
      <c r="C39" s="784"/>
      <c r="D39" s="784"/>
      <c r="E39" s="784"/>
      <c r="F39" s="773"/>
      <c r="G39" s="291"/>
      <c r="H39" s="337"/>
      <c r="I39" s="822">
        <f t="shared" si="2"/>
        <v>0</v>
      </c>
    </row>
    <row r="40" spans="1:9" x14ac:dyDescent="0.2">
      <c r="A40" s="783"/>
      <c r="B40" s="784"/>
      <c r="C40" s="784"/>
      <c r="D40" s="784"/>
      <c r="E40" s="784"/>
      <c r="F40" s="773"/>
      <c r="G40" s="291"/>
      <c r="H40" s="337"/>
      <c r="I40" s="822">
        <f t="shared" si="2"/>
        <v>0</v>
      </c>
    </row>
    <row r="41" spans="1:9" x14ac:dyDescent="0.2">
      <c r="A41" s="783"/>
      <c r="B41" s="784"/>
      <c r="C41" s="784"/>
      <c r="D41" s="784"/>
      <c r="E41" s="784"/>
      <c r="F41" s="773"/>
      <c r="G41" s="291"/>
      <c r="H41" s="337"/>
      <c r="I41" s="822">
        <f t="shared" si="2"/>
        <v>0</v>
      </c>
    </row>
    <row r="42" spans="1:9" x14ac:dyDescent="0.2">
      <c r="A42" s="783"/>
      <c r="B42" s="784"/>
      <c r="C42" s="784"/>
      <c r="D42" s="784"/>
      <c r="E42" s="784"/>
      <c r="F42" s="773"/>
      <c r="G42" s="291"/>
      <c r="H42" s="337"/>
      <c r="I42" s="822">
        <f t="shared" si="2"/>
        <v>0</v>
      </c>
    </row>
    <row r="43" spans="1:9" x14ac:dyDescent="0.2">
      <c r="A43" s="783"/>
      <c r="B43" s="784"/>
      <c r="C43" s="784"/>
      <c r="D43" s="784"/>
      <c r="E43" s="784"/>
      <c r="F43" s="773"/>
      <c r="G43" s="291"/>
      <c r="H43" s="337"/>
      <c r="I43" s="822">
        <f t="shared" si="2"/>
        <v>0</v>
      </c>
    </row>
    <row r="44" spans="1:9" ht="15.75" thickBot="1" x14ac:dyDescent="0.25">
      <c r="A44" s="785"/>
      <c r="B44" s="786"/>
      <c r="C44" s="786"/>
      <c r="D44" s="786"/>
      <c r="E44" s="786"/>
      <c r="F44" s="775"/>
      <c r="G44" s="292"/>
      <c r="H44" s="829"/>
      <c r="I44" s="830">
        <f t="shared" si="2"/>
        <v>0</v>
      </c>
    </row>
    <row r="45" spans="1:9" x14ac:dyDescent="0.2">
      <c r="A45" s="776" t="s">
        <v>79</v>
      </c>
      <c r="B45" s="777"/>
      <c r="C45" s="777"/>
      <c r="D45" s="777"/>
      <c r="E45" s="777"/>
      <c r="F45" s="777"/>
      <c r="G45" s="777"/>
      <c r="H45" s="778"/>
      <c r="I45" s="832">
        <f>SUM(I38:I44)</f>
        <v>0</v>
      </c>
    </row>
    <row r="46" spans="1:9" x14ac:dyDescent="0.2">
      <c r="A46" s="293"/>
      <c r="B46" s="212"/>
      <c r="C46" s="212"/>
      <c r="D46" s="212"/>
      <c r="E46" s="212"/>
      <c r="F46" s="212"/>
      <c r="G46" s="212"/>
      <c r="H46" s="212"/>
      <c r="I46" s="294"/>
    </row>
    <row r="47" spans="1:9" x14ac:dyDescent="0.2">
      <c r="A47" s="300" t="s">
        <v>80</v>
      </c>
      <c r="B47" s="301"/>
      <c r="C47" s="301"/>
      <c r="D47" s="301"/>
      <c r="E47" s="301"/>
      <c r="F47" s="301"/>
      <c r="G47" s="301"/>
      <c r="H47" s="301"/>
      <c r="I47" s="302"/>
    </row>
    <row r="48" spans="1:9" ht="30" x14ac:dyDescent="0.2">
      <c r="A48" s="303" t="s">
        <v>4</v>
      </c>
      <c r="B48" s="285" t="s">
        <v>12</v>
      </c>
      <c r="C48" s="299" t="s">
        <v>81</v>
      </c>
      <c r="D48" s="779" t="s">
        <v>82</v>
      </c>
      <c r="E48" s="780"/>
      <c r="F48" s="285" t="s">
        <v>13</v>
      </c>
      <c r="G48" s="285" t="s">
        <v>14</v>
      </c>
      <c r="H48" s="883" t="s">
        <v>5</v>
      </c>
      <c r="I48" s="828" t="s">
        <v>49</v>
      </c>
    </row>
    <row r="49" spans="1:9" x14ac:dyDescent="0.2">
      <c r="A49" s="305"/>
      <c r="B49" s="298"/>
      <c r="C49" s="298"/>
      <c r="D49" s="781"/>
      <c r="E49" s="782"/>
      <c r="F49" s="298"/>
      <c r="G49" s="298"/>
      <c r="H49" s="329"/>
      <c r="I49" s="821">
        <f t="shared" ref="I49:I61" si="3">C49*H49</f>
        <v>0</v>
      </c>
    </row>
    <row r="50" spans="1:9" x14ac:dyDescent="0.2">
      <c r="A50" s="306"/>
      <c r="B50" s="291"/>
      <c r="C50" s="291"/>
      <c r="D50" s="772"/>
      <c r="E50" s="773"/>
      <c r="F50" s="291"/>
      <c r="G50" s="291"/>
      <c r="H50" s="337"/>
      <c r="I50" s="822">
        <f t="shared" si="3"/>
        <v>0</v>
      </c>
    </row>
    <row r="51" spans="1:9" x14ac:dyDescent="0.2">
      <c r="A51" s="306"/>
      <c r="B51" s="291"/>
      <c r="C51" s="291"/>
      <c r="D51" s="772"/>
      <c r="E51" s="773"/>
      <c r="F51" s="291"/>
      <c r="G51" s="291"/>
      <c r="H51" s="337"/>
      <c r="I51" s="822">
        <f t="shared" si="3"/>
        <v>0</v>
      </c>
    </row>
    <row r="52" spans="1:9" x14ac:dyDescent="0.2">
      <c r="A52" s="306"/>
      <c r="B52" s="291"/>
      <c r="C52" s="291"/>
      <c r="D52" s="772"/>
      <c r="E52" s="773"/>
      <c r="F52" s="291"/>
      <c r="G52" s="291"/>
      <c r="H52" s="337"/>
      <c r="I52" s="822">
        <f t="shared" si="3"/>
        <v>0</v>
      </c>
    </row>
    <row r="53" spans="1:9" x14ac:dyDescent="0.2">
      <c r="A53" s="306"/>
      <c r="B53" s="291"/>
      <c r="C53" s="291"/>
      <c r="D53" s="772"/>
      <c r="E53" s="773"/>
      <c r="F53" s="291"/>
      <c r="G53" s="291"/>
      <c r="H53" s="337"/>
      <c r="I53" s="822">
        <f t="shared" si="3"/>
        <v>0</v>
      </c>
    </row>
    <row r="54" spans="1:9" x14ac:dyDescent="0.2">
      <c r="A54" s="306"/>
      <c r="B54" s="291"/>
      <c r="C54" s="291"/>
      <c r="D54" s="772"/>
      <c r="E54" s="773"/>
      <c r="F54" s="291"/>
      <c r="G54" s="291"/>
      <c r="H54" s="337"/>
      <c r="I54" s="822">
        <f t="shared" si="3"/>
        <v>0</v>
      </c>
    </row>
    <row r="55" spans="1:9" x14ac:dyDescent="0.2">
      <c r="A55" s="306"/>
      <c r="B55" s="291"/>
      <c r="C55" s="291"/>
      <c r="D55" s="772"/>
      <c r="E55" s="773"/>
      <c r="F55" s="291"/>
      <c r="G55" s="291"/>
      <c r="H55" s="337"/>
      <c r="I55" s="822">
        <f t="shared" si="3"/>
        <v>0</v>
      </c>
    </row>
    <row r="56" spans="1:9" x14ac:dyDescent="0.2">
      <c r="A56" s="306"/>
      <c r="B56" s="291"/>
      <c r="C56" s="291"/>
      <c r="D56" s="772"/>
      <c r="E56" s="773"/>
      <c r="F56" s="291"/>
      <c r="G56" s="291"/>
      <c r="H56" s="337"/>
      <c r="I56" s="822">
        <f t="shared" si="3"/>
        <v>0</v>
      </c>
    </row>
    <row r="57" spans="1:9" x14ac:dyDescent="0.2">
      <c r="A57" s="306"/>
      <c r="B57" s="291"/>
      <c r="C57" s="291"/>
      <c r="D57" s="772"/>
      <c r="E57" s="773"/>
      <c r="F57" s="291"/>
      <c r="G57" s="291"/>
      <c r="H57" s="337"/>
      <c r="I57" s="822">
        <f t="shared" si="3"/>
        <v>0</v>
      </c>
    </row>
    <row r="58" spans="1:9" x14ac:dyDescent="0.2">
      <c r="A58" s="306"/>
      <c r="B58" s="291"/>
      <c r="C58" s="291"/>
      <c r="D58" s="772"/>
      <c r="E58" s="773"/>
      <c r="F58" s="291"/>
      <c r="G58" s="291"/>
      <c r="H58" s="337"/>
      <c r="I58" s="822">
        <f t="shared" si="3"/>
        <v>0</v>
      </c>
    </row>
    <row r="59" spans="1:9" x14ac:dyDescent="0.2">
      <c r="A59" s="306"/>
      <c r="B59" s="291"/>
      <c r="C59" s="291"/>
      <c r="D59" s="772"/>
      <c r="E59" s="773"/>
      <c r="F59" s="291"/>
      <c r="G59" s="291"/>
      <c r="H59" s="337"/>
      <c r="I59" s="822">
        <f t="shared" si="3"/>
        <v>0</v>
      </c>
    </row>
    <row r="60" spans="1:9" x14ac:dyDescent="0.2">
      <c r="A60" s="306"/>
      <c r="B60" s="291"/>
      <c r="C60" s="291"/>
      <c r="D60" s="772"/>
      <c r="E60" s="773"/>
      <c r="F60" s="291"/>
      <c r="G60" s="291"/>
      <c r="H60" s="337"/>
      <c r="I60" s="822">
        <f t="shared" si="3"/>
        <v>0</v>
      </c>
    </row>
    <row r="61" spans="1:9" ht="15.75" thickBot="1" x14ac:dyDescent="0.25">
      <c r="A61" s="308"/>
      <c r="B61" s="292"/>
      <c r="C61" s="292"/>
      <c r="D61" s="774"/>
      <c r="E61" s="775"/>
      <c r="F61" s="292"/>
      <c r="G61" s="292"/>
      <c r="H61" s="829"/>
      <c r="I61" s="830">
        <f t="shared" si="3"/>
        <v>0</v>
      </c>
    </row>
    <row r="62" spans="1:9" x14ac:dyDescent="0.2">
      <c r="A62" s="776" t="s">
        <v>83</v>
      </c>
      <c r="B62" s="777"/>
      <c r="C62" s="777"/>
      <c r="D62" s="777"/>
      <c r="E62" s="777"/>
      <c r="F62" s="777"/>
      <c r="G62" s="777"/>
      <c r="H62" s="778"/>
      <c r="I62" s="832">
        <f>SUM(I49:I61)</f>
        <v>0</v>
      </c>
    </row>
    <row r="63" spans="1:9" x14ac:dyDescent="0.2">
      <c r="A63" s="293"/>
      <c r="B63" s="212"/>
      <c r="C63" s="212"/>
      <c r="D63" s="212"/>
      <c r="E63" s="212"/>
      <c r="F63" s="212"/>
      <c r="G63" s="212"/>
      <c r="H63" s="212"/>
      <c r="I63" s="294"/>
    </row>
    <row r="64" spans="1:9" ht="16.5" thickBot="1" x14ac:dyDescent="0.25">
      <c r="A64" s="150"/>
      <c r="B64" s="151"/>
      <c r="C64" s="151"/>
      <c r="D64" s="151"/>
      <c r="E64" s="151"/>
      <c r="F64" s="151"/>
      <c r="G64" s="151"/>
      <c r="H64" s="312"/>
      <c r="I64" s="309"/>
    </row>
    <row r="65" spans="1:9" ht="15.75" thickTop="1" x14ac:dyDescent="0.2">
      <c r="A65" s="766" t="s">
        <v>257</v>
      </c>
      <c r="B65" s="767"/>
      <c r="C65" s="767"/>
      <c r="D65" s="767"/>
      <c r="E65" s="767"/>
      <c r="F65" s="767"/>
      <c r="G65" s="767"/>
      <c r="H65" s="768"/>
      <c r="I65" s="884">
        <f>I62+I45+I34+I15</f>
        <v>0</v>
      </c>
    </row>
    <row r="66" spans="1:9" ht="15.75" thickBot="1" x14ac:dyDescent="0.25">
      <c r="A66" s="769"/>
      <c r="B66" s="770"/>
      <c r="C66" s="770"/>
      <c r="D66" s="770"/>
      <c r="E66" s="770"/>
      <c r="F66" s="770"/>
      <c r="G66" s="770"/>
      <c r="H66" s="771"/>
      <c r="I66" s="885"/>
    </row>
    <row r="67" spans="1:9" ht="15.75" thickTop="1" x14ac:dyDescent="0.2">
      <c r="I67" s="208"/>
    </row>
    <row r="68" spans="1:9" x14ac:dyDescent="0.2">
      <c r="I68" s="208"/>
    </row>
    <row r="69" spans="1:9" x14ac:dyDescent="0.2">
      <c r="I69" s="208"/>
    </row>
    <row r="70" spans="1:9" x14ac:dyDescent="0.2">
      <c r="I70" s="208"/>
    </row>
    <row r="71" spans="1:9" x14ac:dyDescent="0.2">
      <c r="I71" s="208"/>
    </row>
    <row r="72" spans="1:9" x14ac:dyDescent="0.2">
      <c r="I72" s="208"/>
    </row>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6">
    <mergeCell ref="A11:F11"/>
    <mergeCell ref="A12:F12"/>
    <mergeCell ref="A13:F13"/>
    <mergeCell ref="A14:F14"/>
    <mergeCell ref="A7:F7"/>
    <mergeCell ref="A8:F8"/>
    <mergeCell ref="A9:F9"/>
    <mergeCell ref="A10:F10"/>
    <mergeCell ref="A27:E27"/>
    <mergeCell ref="A28:E28"/>
    <mergeCell ref="A29:E29"/>
    <mergeCell ref="A30:E30"/>
    <mergeCell ref="A15:H15"/>
    <mergeCell ref="A18:E18"/>
    <mergeCell ref="A19:E19"/>
    <mergeCell ref="A20:E20"/>
    <mergeCell ref="A37:F37"/>
    <mergeCell ref="A38:F38"/>
    <mergeCell ref="A39:F39"/>
    <mergeCell ref="A40:F40"/>
    <mergeCell ref="A31:E31"/>
    <mergeCell ref="A32:E32"/>
    <mergeCell ref="A33:E33"/>
    <mergeCell ref="A34:H34"/>
    <mergeCell ref="A45:H45"/>
    <mergeCell ref="D48:E48"/>
    <mergeCell ref="D49:E49"/>
    <mergeCell ref="D50:E50"/>
    <mergeCell ref="A41:F41"/>
    <mergeCell ref="A42:F42"/>
    <mergeCell ref="A43:F43"/>
    <mergeCell ref="A44:F44"/>
    <mergeCell ref="D55:E55"/>
    <mergeCell ref="D56:E56"/>
    <mergeCell ref="D57:E57"/>
    <mergeCell ref="D58:E58"/>
    <mergeCell ref="D51:E51"/>
    <mergeCell ref="D52:E52"/>
    <mergeCell ref="D53:E53"/>
    <mergeCell ref="D54:E54"/>
    <mergeCell ref="A65:H65"/>
    <mergeCell ref="A66:H66"/>
    <mergeCell ref="D59:E59"/>
    <mergeCell ref="D60:E60"/>
    <mergeCell ref="D61:E61"/>
    <mergeCell ref="A62:H62"/>
  </mergeCells>
  <phoneticPr fontId="72" type="noConversion"/>
  <pageMargins left="0.57999999999999996" right="0.49" top="1" bottom="1" header="0.5" footer="0.5"/>
  <pageSetup paperSize="9" scale="64" orientation="landscape" horizontalDpi="300" verticalDpi="300" r:id="rId2"/>
  <headerFooter alignWithMargins="0"/>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H64"/>
  <sheetViews>
    <sheetView zoomScale="90" zoomScaleNormal="90" zoomScaleSheetLayoutView="90" workbookViewId="0">
      <selection activeCell="H61" sqref="H61"/>
    </sheetView>
  </sheetViews>
  <sheetFormatPr defaultRowHeight="15" x14ac:dyDescent="0.2"/>
  <cols>
    <col min="1" max="1" width="8.6640625" customWidth="1"/>
    <col min="2" max="2" width="14.88671875" customWidth="1"/>
    <col min="3" max="3" width="14" bestFit="1" customWidth="1"/>
    <col min="4" max="4" width="18" customWidth="1"/>
    <col min="5" max="5" width="28.109375" customWidth="1"/>
    <col min="6" max="6" width="7.6640625" customWidth="1"/>
    <col min="7" max="7" width="8.33203125" customWidth="1"/>
    <col min="8" max="8" width="12.109375" customWidth="1"/>
  </cols>
  <sheetData>
    <row r="1" spans="1:8" ht="18.75" thickTop="1" x14ac:dyDescent="0.2">
      <c r="A1" s="815" t="s">
        <v>37</v>
      </c>
      <c r="B1" s="231"/>
      <c r="C1" s="231"/>
      <c r="D1" s="231"/>
      <c r="E1" s="231"/>
      <c r="F1" s="231"/>
      <c r="G1" s="231"/>
      <c r="H1" s="232"/>
    </row>
    <row r="2" spans="1:8" ht="15.75" x14ac:dyDescent="0.2">
      <c r="A2" s="233" t="s">
        <v>250</v>
      </c>
      <c r="B2" s="234"/>
      <c r="C2" s="234"/>
      <c r="D2" s="234"/>
      <c r="E2" s="372" t="s">
        <v>267</v>
      </c>
      <c r="F2" s="372"/>
      <c r="G2" s="234"/>
      <c r="H2" s="235"/>
    </row>
    <row r="3" spans="1:8" x14ac:dyDescent="0.2">
      <c r="A3" s="236"/>
      <c r="B3" s="761" t="s">
        <v>36</v>
      </c>
      <c r="C3" s="761"/>
      <c r="D3" s="813">
        <f>'Input Data'!$D$19</f>
        <v>0</v>
      </c>
      <c r="E3" s="212" t="s">
        <v>214</v>
      </c>
      <c r="F3" s="812">
        <f>'Input Data'!$D$5</f>
        <v>0</v>
      </c>
      <c r="H3" s="235"/>
    </row>
    <row r="4" spans="1:8" x14ac:dyDescent="0.2">
      <c r="A4" s="237" t="s">
        <v>245</v>
      </c>
      <c r="B4" s="238" t="s">
        <v>4</v>
      </c>
      <c r="C4" s="234" t="s">
        <v>39</v>
      </c>
      <c r="D4" s="239" t="s">
        <v>38</v>
      </c>
      <c r="E4" s="238" t="s">
        <v>4</v>
      </c>
      <c r="F4" s="238"/>
      <c r="G4" s="234" t="s">
        <v>39</v>
      </c>
      <c r="H4" s="235"/>
    </row>
    <row r="5" spans="1:8" x14ac:dyDescent="0.2">
      <c r="A5" s="240" t="s">
        <v>40</v>
      </c>
      <c r="B5" s="241"/>
      <c r="C5" s="241"/>
      <c r="D5" s="242" t="s">
        <v>41</v>
      </c>
      <c r="E5" s="241"/>
      <c r="F5" s="626"/>
      <c r="G5" s="791"/>
      <c r="H5" s="792"/>
    </row>
    <row r="6" spans="1:8" x14ac:dyDescent="0.2">
      <c r="A6" s="240" t="s">
        <v>42</v>
      </c>
      <c r="B6" s="241"/>
      <c r="C6" s="241"/>
      <c r="D6" s="242" t="s">
        <v>43</v>
      </c>
      <c r="E6" s="243"/>
      <c r="F6" s="839"/>
      <c r="G6" s="791"/>
      <c r="H6" s="792"/>
    </row>
    <row r="7" spans="1:8" x14ac:dyDescent="0.2">
      <c r="A7" s="240" t="s">
        <v>44</v>
      </c>
      <c r="B7" s="243"/>
      <c r="C7" s="241"/>
      <c r="D7" s="242" t="s">
        <v>45</v>
      </c>
      <c r="E7" s="243"/>
      <c r="F7" s="839"/>
      <c r="G7" s="791"/>
      <c r="H7" s="792"/>
    </row>
    <row r="8" spans="1:8" ht="15.75" thickBot="1" x14ac:dyDescent="0.25">
      <c r="A8" s="244"/>
      <c r="B8" s="245"/>
      <c r="C8" s="245"/>
      <c r="D8" s="245"/>
      <c r="E8" s="245"/>
      <c r="F8" s="245"/>
      <c r="G8" s="245"/>
      <c r="H8" s="246"/>
    </row>
    <row r="9" spans="1:8" ht="16.5" thickTop="1" thickBot="1" x14ac:dyDescent="0.25">
      <c r="A9" s="428"/>
      <c r="B9" s="428"/>
      <c r="C9" s="428"/>
      <c r="D9" s="428"/>
      <c r="E9" s="428"/>
      <c r="F9" s="428"/>
      <c r="G9" s="428"/>
      <c r="H9" s="428"/>
    </row>
    <row r="10" spans="1:8" ht="15.75" thickTop="1" x14ac:dyDescent="0.2">
      <c r="A10" s="425" t="s">
        <v>215</v>
      </c>
      <c r="B10" s="426"/>
      <c r="C10" s="426"/>
      <c r="D10" s="426"/>
      <c r="E10" s="426"/>
      <c r="F10" s="426"/>
      <c r="G10" s="426"/>
      <c r="H10" s="427"/>
    </row>
    <row r="11" spans="1:8" ht="28.5" x14ac:dyDescent="0.2">
      <c r="A11" s="250" t="s">
        <v>4</v>
      </c>
      <c r="B11" s="251" t="s">
        <v>46</v>
      </c>
      <c r="C11" s="252" t="s">
        <v>29</v>
      </c>
      <c r="D11" s="252" t="s">
        <v>47</v>
      </c>
      <c r="E11" s="253" t="s">
        <v>48</v>
      </c>
      <c r="F11" s="252" t="s">
        <v>10</v>
      </c>
      <c r="G11" s="252" t="s">
        <v>5</v>
      </c>
      <c r="H11" s="254" t="s">
        <v>49</v>
      </c>
    </row>
    <row r="12" spans="1:8" x14ac:dyDescent="0.2">
      <c r="A12" s="255"/>
      <c r="B12" s="256"/>
      <c r="C12" s="257"/>
      <c r="D12" s="257"/>
      <c r="E12" s="257"/>
      <c r="F12" s="850"/>
      <c r="G12" s="840"/>
      <c r="H12" s="841">
        <f>G12*F12</f>
        <v>0</v>
      </c>
    </row>
    <row r="13" spans="1:8" x14ac:dyDescent="0.2">
      <c r="A13" s="258"/>
      <c r="B13" s="259"/>
      <c r="C13" s="260"/>
      <c r="D13" s="260"/>
      <c r="E13" s="260"/>
      <c r="F13" s="851"/>
      <c r="G13" s="842"/>
      <c r="H13" s="843">
        <f>G13*F13</f>
        <v>0</v>
      </c>
    </row>
    <row r="14" spans="1:8" x14ac:dyDescent="0.2">
      <c r="A14" s="261"/>
      <c r="B14" s="259"/>
      <c r="C14" s="260"/>
      <c r="D14" s="260"/>
      <c r="E14" s="260"/>
      <c r="F14" s="851"/>
      <c r="G14" s="842"/>
      <c r="H14" s="843">
        <f>G14*F14</f>
        <v>0</v>
      </c>
    </row>
    <row r="15" spans="1:8" x14ac:dyDescent="0.2">
      <c r="A15" s="261"/>
      <c r="B15" s="259"/>
      <c r="C15" s="260"/>
      <c r="D15" s="260"/>
      <c r="E15" s="260"/>
      <c r="F15" s="851"/>
      <c r="G15" s="842"/>
      <c r="H15" s="843">
        <f>G15*F15</f>
        <v>0</v>
      </c>
    </row>
    <row r="16" spans="1:8" x14ac:dyDescent="0.2">
      <c r="A16" s="261"/>
      <c r="B16" s="259"/>
      <c r="C16" s="260"/>
      <c r="D16" s="260"/>
      <c r="E16" s="260"/>
      <c r="F16" s="851"/>
      <c r="G16" s="842"/>
      <c r="H16" s="843">
        <f>G16*F16</f>
        <v>0</v>
      </c>
    </row>
    <row r="17" spans="1:8" x14ac:dyDescent="0.2">
      <c r="A17" s="261"/>
      <c r="B17" s="259"/>
      <c r="C17" s="260"/>
      <c r="D17" s="260"/>
      <c r="E17" s="260"/>
      <c r="F17" s="851"/>
      <c r="G17" s="842"/>
      <c r="H17" s="843">
        <f>G17*F17</f>
        <v>0</v>
      </c>
    </row>
    <row r="18" spans="1:8" x14ac:dyDescent="0.2">
      <c r="A18" s="261"/>
      <c r="B18" s="259"/>
      <c r="C18" s="260"/>
      <c r="D18" s="260"/>
      <c r="E18" s="260"/>
      <c r="F18" s="851"/>
      <c r="G18" s="842"/>
      <c r="H18" s="843">
        <f>G18*F18</f>
        <v>0</v>
      </c>
    </row>
    <row r="19" spans="1:8" x14ac:dyDescent="0.2">
      <c r="A19" s="261"/>
      <c r="B19" s="259"/>
      <c r="C19" s="260"/>
      <c r="D19" s="260"/>
      <c r="E19" s="260"/>
      <c r="F19" s="851"/>
      <c r="G19" s="842"/>
      <c r="H19" s="843">
        <f>G19*F19</f>
        <v>0</v>
      </c>
    </row>
    <row r="20" spans="1:8" x14ac:dyDescent="0.2">
      <c r="A20" s="261"/>
      <c r="B20" s="259"/>
      <c r="C20" s="260"/>
      <c r="D20" s="260"/>
      <c r="E20" s="260"/>
      <c r="F20" s="851"/>
      <c r="G20" s="842"/>
      <c r="H20" s="843">
        <f>G20*F20</f>
        <v>0</v>
      </c>
    </row>
    <row r="21" spans="1:8" ht="15.75" thickBot="1" x14ac:dyDescent="0.25">
      <c r="A21" s="262"/>
      <c r="B21" s="263"/>
      <c r="C21" s="264"/>
      <c r="D21" s="264"/>
      <c r="E21" s="264"/>
      <c r="F21" s="852"/>
      <c r="G21" s="844"/>
      <c r="H21" s="845">
        <f>G21*F21</f>
        <v>0</v>
      </c>
    </row>
    <row r="22" spans="1:8" x14ac:dyDescent="0.2">
      <c r="A22" s="265"/>
      <c r="B22" s="266"/>
      <c r="C22" s="266"/>
      <c r="D22" s="266"/>
      <c r="E22" s="266"/>
      <c r="F22" s="853"/>
      <c r="G22" s="846" t="s">
        <v>50</v>
      </c>
      <c r="H22" s="847">
        <f>SUM(H12:H21)</f>
        <v>0</v>
      </c>
    </row>
    <row r="23" spans="1:8" ht="15.75" thickBot="1" x14ac:dyDescent="0.25">
      <c r="A23" s="244"/>
      <c r="B23" s="245"/>
      <c r="C23" s="245"/>
      <c r="D23" s="245"/>
      <c r="E23" s="245"/>
      <c r="F23" s="854"/>
      <c r="G23" s="245"/>
      <c r="H23" s="277"/>
    </row>
    <row r="24" spans="1:8" ht="16.5" thickTop="1" thickBot="1" x14ac:dyDescent="0.25">
      <c r="A24" s="428"/>
      <c r="B24" s="428"/>
      <c r="C24" s="428"/>
      <c r="D24" s="428"/>
      <c r="E24" s="428"/>
      <c r="F24" s="855"/>
      <c r="G24" s="428"/>
      <c r="H24" s="432"/>
    </row>
    <row r="25" spans="1:8" ht="15.75" thickTop="1" x14ac:dyDescent="0.2">
      <c r="A25" s="429" t="s">
        <v>265</v>
      </c>
      <c r="B25" s="430"/>
      <c r="C25" s="430"/>
      <c r="D25" s="430"/>
      <c r="E25" s="430"/>
      <c r="F25" s="856"/>
      <c r="G25" s="430"/>
      <c r="H25" s="431"/>
    </row>
    <row r="26" spans="1:8" ht="30" x14ac:dyDescent="0.2">
      <c r="A26" s="268" t="s">
        <v>4</v>
      </c>
      <c r="B26" s="269" t="s">
        <v>46</v>
      </c>
      <c r="C26" s="270" t="s">
        <v>29</v>
      </c>
      <c r="D26" s="270" t="s">
        <v>47</v>
      </c>
      <c r="E26" s="271" t="s">
        <v>48</v>
      </c>
      <c r="F26" s="857" t="s">
        <v>10</v>
      </c>
      <c r="G26" s="270" t="s">
        <v>5</v>
      </c>
      <c r="H26" s="272" t="s">
        <v>49</v>
      </c>
    </row>
    <row r="27" spans="1:8" x14ac:dyDescent="0.2">
      <c r="A27" s="255"/>
      <c r="B27" s="256"/>
      <c r="C27" s="257"/>
      <c r="D27" s="257"/>
      <c r="E27" s="257"/>
      <c r="F27" s="850"/>
      <c r="G27" s="840"/>
      <c r="H27" s="841">
        <f>G27*F27</f>
        <v>0</v>
      </c>
    </row>
    <row r="28" spans="1:8" x14ac:dyDescent="0.2">
      <c r="A28" s="258"/>
      <c r="B28" s="259"/>
      <c r="C28" s="260"/>
      <c r="D28" s="260"/>
      <c r="E28" s="260"/>
      <c r="F28" s="851"/>
      <c r="G28" s="842"/>
      <c r="H28" s="843">
        <f>G28*F28</f>
        <v>0</v>
      </c>
    </row>
    <row r="29" spans="1:8" x14ac:dyDescent="0.2">
      <c r="A29" s="261"/>
      <c r="B29" s="259"/>
      <c r="C29" s="260"/>
      <c r="D29" s="260"/>
      <c r="E29" s="260"/>
      <c r="F29" s="851"/>
      <c r="G29" s="842"/>
      <c r="H29" s="843">
        <f>G29*F29</f>
        <v>0</v>
      </c>
    </row>
    <row r="30" spans="1:8" x14ac:dyDescent="0.2">
      <c r="A30" s="261"/>
      <c r="B30" s="259"/>
      <c r="C30" s="260"/>
      <c r="D30" s="260"/>
      <c r="E30" s="260"/>
      <c r="F30" s="851"/>
      <c r="G30" s="842"/>
      <c r="H30" s="843">
        <f>G30*F30</f>
        <v>0</v>
      </c>
    </row>
    <row r="31" spans="1:8" x14ac:dyDescent="0.2">
      <c r="A31" s="261"/>
      <c r="B31" s="259"/>
      <c r="C31" s="260"/>
      <c r="D31" s="260"/>
      <c r="E31" s="260"/>
      <c r="F31" s="851"/>
      <c r="G31" s="842"/>
      <c r="H31" s="843">
        <f>G31*F31</f>
        <v>0</v>
      </c>
    </row>
    <row r="32" spans="1:8" x14ac:dyDescent="0.2">
      <c r="A32" s="261"/>
      <c r="B32" s="259"/>
      <c r="C32" s="260"/>
      <c r="D32" s="260"/>
      <c r="E32" s="260"/>
      <c r="F32" s="851"/>
      <c r="G32" s="842"/>
      <c r="H32" s="843">
        <f>G32*F32</f>
        <v>0</v>
      </c>
    </row>
    <row r="33" spans="1:8" x14ac:dyDescent="0.2">
      <c r="A33" s="261"/>
      <c r="B33" s="259"/>
      <c r="C33" s="260"/>
      <c r="D33" s="260"/>
      <c r="E33" s="260"/>
      <c r="F33" s="851"/>
      <c r="G33" s="842"/>
      <c r="H33" s="843">
        <f>G33*F33</f>
        <v>0</v>
      </c>
    </row>
    <row r="34" spans="1:8" x14ac:dyDescent="0.2">
      <c r="A34" s="261"/>
      <c r="B34" s="259"/>
      <c r="C34" s="260"/>
      <c r="D34" s="260"/>
      <c r="E34" s="260"/>
      <c r="F34" s="851"/>
      <c r="G34" s="842"/>
      <c r="H34" s="843">
        <f>G34*F34</f>
        <v>0</v>
      </c>
    </row>
    <row r="35" spans="1:8" x14ac:dyDescent="0.2">
      <c r="A35" s="261"/>
      <c r="B35" s="259"/>
      <c r="C35" s="260"/>
      <c r="D35" s="260"/>
      <c r="E35" s="260"/>
      <c r="F35" s="851"/>
      <c r="G35" s="842"/>
      <c r="H35" s="843">
        <f>G35*F35</f>
        <v>0</v>
      </c>
    </row>
    <row r="36" spans="1:8" x14ac:dyDescent="0.2">
      <c r="A36" s="261"/>
      <c r="B36" s="259"/>
      <c r="C36" s="260"/>
      <c r="D36" s="260"/>
      <c r="E36" s="260"/>
      <c r="F36" s="851"/>
      <c r="G36" s="842"/>
      <c r="H36" s="843">
        <f>G36*F36</f>
        <v>0</v>
      </c>
    </row>
    <row r="37" spans="1:8" x14ac:dyDescent="0.2">
      <c r="A37" s="261"/>
      <c r="B37" s="259"/>
      <c r="C37" s="260"/>
      <c r="D37" s="260"/>
      <c r="E37" s="260"/>
      <c r="F37" s="851"/>
      <c r="G37" s="842"/>
      <c r="H37" s="843">
        <f>G37*F37</f>
        <v>0</v>
      </c>
    </row>
    <row r="38" spans="1:8" x14ac:dyDescent="0.2">
      <c r="A38" s="261"/>
      <c r="B38" s="259"/>
      <c r="C38" s="260"/>
      <c r="D38" s="260"/>
      <c r="E38" s="260"/>
      <c r="F38" s="851"/>
      <c r="G38" s="842"/>
      <c r="H38" s="843">
        <f>G38*F38</f>
        <v>0</v>
      </c>
    </row>
    <row r="39" spans="1:8" x14ac:dyDescent="0.2">
      <c r="A39" s="261"/>
      <c r="B39" s="259"/>
      <c r="C39" s="260"/>
      <c r="D39" s="260"/>
      <c r="E39" s="260"/>
      <c r="F39" s="851"/>
      <c r="G39" s="842"/>
      <c r="H39" s="843">
        <f>G39*F39</f>
        <v>0</v>
      </c>
    </row>
    <row r="40" spans="1:8" ht="15.75" thickBot="1" x14ac:dyDescent="0.25">
      <c r="A40" s="262"/>
      <c r="B40" s="263"/>
      <c r="C40" s="264"/>
      <c r="D40" s="264"/>
      <c r="E40" s="264"/>
      <c r="F40" s="858"/>
      <c r="G40" s="844"/>
      <c r="H40" s="845">
        <f>G40*F40</f>
        <v>0</v>
      </c>
    </row>
    <row r="41" spans="1:8" x14ac:dyDescent="0.2">
      <c r="A41" s="265"/>
      <c r="B41" s="266"/>
      <c r="C41" s="266"/>
      <c r="D41" s="266"/>
      <c r="E41" s="266"/>
      <c r="F41" s="853"/>
      <c r="G41" s="846" t="s">
        <v>263</v>
      </c>
      <c r="H41" s="847">
        <f>SUM(H27:H40)</f>
        <v>0</v>
      </c>
    </row>
    <row r="42" spans="1:8" x14ac:dyDescent="0.2">
      <c r="A42" s="273"/>
      <c r="B42" s="274"/>
      <c r="C42" s="274"/>
      <c r="D42" s="274"/>
      <c r="E42" s="274"/>
      <c r="F42" s="859"/>
      <c r="G42" s="274"/>
      <c r="H42" s="433"/>
    </row>
    <row r="43" spans="1:8" x14ac:dyDescent="0.2">
      <c r="A43" s="247" t="s">
        <v>266</v>
      </c>
      <c r="B43" s="248"/>
      <c r="C43" s="248"/>
      <c r="D43" s="248"/>
      <c r="E43" s="248"/>
      <c r="F43" s="860"/>
      <c r="G43" s="248"/>
      <c r="H43" s="249"/>
    </row>
    <row r="44" spans="1:8" ht="30" x14ac:dyDescent="0.2">
      <c r="A44" s="268" t="s">
        <v>4</v>
      </c>
      <c r="B44" s="269" t="s">
        <v>46</v>
      </c>
      <c r="C44" s="270" t="s">
        <v>29</v>
      </c>
      <c r="D44" s="270" t="s">
        <v>47</v>
      </c>
      <c r="E44" s="271" t="s">
        <v>48</v>
      </c>
      <c r="F44" s="857" t="s">
        <v>10</v>
      </c>
      <c r="G44" s="270" t="s">
        <v>5</v>
      </c>
      <c r="H44" s="272" t="s">
        <v>49</v>
      </c>
    </row>
    <row r="45" spans="1:8" x14ac:dyDescent="0.2">
      <c r="A45" s="255"/>
      <c r="B45" s="256"/>
      <c r="C45" s="257"/>
      <c r="D45" s="257"/>
      <c r="E45" s="257"/>
      <c r="F45" s="850"/>
      <c r="G45" s="840"/>
      <c r="H45" s="841">
        <f>G45*F45</f>
        <v>0</v>
      </c>
    </row>
    <row r="46" spans="1:8" x14ac:dyDescent="0.2">
      <c r="A46" s="258"/>
      <c r="B46" s="259"/>
      <c r="C46" s="260"/>
      <c r="D46" s="260"/>
      <c r="E46" s="260"/>
      <c r="F46" s="851"/>
      <c r="G46" s="842"/>
      <c r="H46" s="843">
        <f>G46*F46</f>
        <v>0</v>
      </c>
    </row>
    <row r="47" spans="1:8" x14ac:dyDescent="0.2">
      <c r="A47" s="261"/>
      <c r="B47" s="259"/>
      <c r="C47" s="260"/>
      <c r="D47" s="260"/>
      <c r="E47" s="260"/>
      <c r="F47" s="851"/>
      <c r="G47" s="842"/>
      <c r="H47" s="843">
        <f>G47*F47</f>
        <v>0</v>
      </c>
    </row>
    <row r="48" spans="1:8" x14ac:dyDescent="0.2">
      <c r="A48" s="261"/>
      <c r="B48" s="259"/>
      <c r="C48" s="260"/>
      <c r="D48" s="260"/>
      <c r="E48" s="260"/>
      <c r="F48" s="851"/>
      <c r="G48" s="842"/>
      <c r="H48" s="843">
        <f>G48*F48</f>
        <v>0</v>
      </c>
    </row>
    <row r="49" spans="1:8" x14ac:dyDescent="0.2">
      <c r="A49" s="261"/>
      <c r="B49" s="259"/>
      <c r="C49" s="260"/>
      <c r="D49" s="260"/>
      <c r="E49" s="260"/>
      <c r="F49" s="851"/>
      <c r="G49" s="842"/>
      <c r="H49" s="843">
        <f>G49*F49</f>
        <v>0</v>
      </c>
    </row>
    <row r="50" spans="1:8" x14ac:dyDescent="0.2">
      <c r="A50" s="261"/>
      <c r="B50" s="259"/>
      <c r="C50" s="260"/>
      <c r="D50" s="260"/>
      <c r="E50" s="260"/>
      <c r="F50" s="851"/>
      <c r="G50" s="842"/>
      <c r="H50" s="843">
        <f>G50*F50</f>
        <v>0</v>
      </c>
    </row>
    <row r="51" spans="1:8" x14ac:dyDescent="0.2">
      <c r="A51" s="261"/>
      <c r="B51" s="259"/>
      <c r="C51" s="260"/>
      <c r="D51" s="260"/>
      <c r="E51" s="260"/>
      <c r="F51" s="851"/>
      <c r="G51" s="842"/>
      <c r="H51" s="843">
        <f>G51*F51</f>
        <v>0</v>
      </c>
    </row>
    <row r="52" spans="1:8" x14ac:dyDescent="0.2">
      <c r="A52" s="261"/>
      <c r="B52" s="259"/>
      <c r="C52" s="260"/>
      <c r="D52" s="260"/>
      <c r="E52" s="260"/>
      <c r="F52" s="851"/>
      <c r="G52" s="842"/>
      <c r="H52" s="843">
        <f>G52*F52</f>
        <v>0</v>
      </c>
    </row>
    <row r="53" spans="1:8" x14ac:dyDescent="0.2">
      <c r="A53" s="261"/>
      <c r="B53" s="259"/>
      <c r="C53" s="260"/>
      <c r="D53" s="260"/>
      <c r="E53" s="260"/>
      <c r="F53" s="851"/>
      <c r="G53" s="842"/>
      <c r="H53" s="843">
        <f>G53*F53</f>
        <v>0</v>
      </c>
    </row>
    <row r="54" spans="1:8" x14ac:dyDescent="0.2">
      <c r="A54" s="261"/>
      <c r="B54" s="259"/>
      <c r="C54" s="260"/>
      <c r="D54" s="260"/>
      <c r="E54" s="260"/>
      <c r="F54" s="851"/>
      <c r="G54" s="842"/>
      <c r="H54" s="843">
        <f>G54*F54</f>
        <v>0</v>
      </c>
    </row>
    <row r="55" spans="1:8" x14ac:dyDescent="0.2">
      <c r="A55" s="261"/>
      <c r="B55" s="259"/>
      <c r="C55" s="260"/>
      <c r="D55" s="260"/>
      <c r="E55" s="260"/>
      <c r="F55" s="851"/>
      <c r="G55" s="842"/>
      <c r="H55" s="843">
        <f>G55*F55</f>
        <v>0</v>
      </c>
    </row>
    <row r="56" spans="1:8" x14ac:dyDescent="0.2">
      <c r="A56" s="261"/>
      <c r="B56" s="259"/>
      <c r="C56" s="260"/>
      <c r="D56" s="260"/>
      <c r="E56" s="260"/>
      <c r="F56" s="851"/>
      <c r="G56" s="842"/>
      <c r="H56" s="843">
        <f>G56*F56</f>
        <v>0</v>
      </c>
    </row>
    <row r="57" spans="1:8" x14ac:dyDescent="0.2">
      <c r="A57" s="261"/>
      <c r="B57" s="259"/>
      <c r="C57" s="260"/>
      <c r="D57" s="260"/>
      <c r="E57" s="260"/>
      <c r="F57" s="851"/>
      <c r="G57" s="842"/>
      <c r="H57" s="843">
        <f>G57*F57</f>
        <v>0</v>
      </c>
    </row>
    <row r="58" spans="1:8" ht="15.75" thickBot="1" x14ac:dyDescent="0.25">
      <c r="A58" s="262"/>
      <c r="B58" s="263"/>
      <c r="C58" s="264"/>
      <c r="D58" s="264"/>
      <c r="E58" s="264"/>
      <c r="F58" s="858"/>
      <c r="G58" s="844"/>
      <c r="H58" s="845">
        <f>G58*F58</f>
        <v>0</v>
      </c>
    </row>
    <row r="59" spans="1:8" x14ac:dyDescent="0.2">
      <c r="A59" s="265"/>
      <c r="B59" s="266"/>
      <c r="C59" s="266"/>
      <c r="D59" s="266"/>
      <c r="E59" s="266"/>
      <c r="F59" s="267" t="s">
        <v>51</v>
      </c>
      <c r="G59" s="848"/>
      <c r="H59" s="849">
        <f>SUM(H45:H58)</f>
        <v>0</v>
      </c>
    </row>
    <row r="60" spans="1:8" ht="15.75" thickBot="1" x14ac:dyDescent="0.25">
      <c r="A60" s="240"/>
      <c r="B60" s="242"/>
      <c r="C60" s="242"/>
      <c r="D60" s="242"/>
      <c r="E60" s="242"/>
      <c r="F60" s="242"/>
      <c r="G60" s="242"/>
      <c r="H60" s="437"/>
    </row>
    <row r="61" spans="1:8" ht="15.75" thickBot="1" x14ac:dyDescent="0.25">
      <c r="A61" s="434"/>
      <c r="B61" s="435"/>
      <c r="C61" s="435"/>
      <c r="D61" s="435"/>
      <c r="E61" s="435"/>
      <c r="F61" s="435"/>
      <c r="G61" s="436" t="s">
        <v>255</v>
      </c>
      <c r="H61" s="861">
        <f>H59+H41</f>
        <v>0</v>
      </c>
    </row>
    <row r="62" spans="1:8" ht="15.75" thickTop="1" x14ac:dyDescent="0.2">
      <c r="H62" s="208"/>
    </row>
    <row r="63" spans="1:8" x14ac:dyDescent="0.2">
      <c r="H63" s="208"/>
    </row>
    <row r="64" spans="1:8" x14ac:dyDescent="0.2">
      <c r="H64" s="208"/>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G5:H5"/>
    <mergeCell ref="G6:H6"/>
    <mergeCell ref="G7:H7"/>
  </mergeCells>
  <phoneticPr fontId="72" type="noConversion"/>
  <pageMargins left="0.94488188976377963" right="0.74803149606299213" top="0.98425196850393704" bottom="0.98425196850393704" header="0.51181102362204722" footer="0.51181102362204722"/>
  <pageSetup paperSize="9" scale="75" orientation="landscape" horizontalDpi="4294967293" verticalDpi="2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H85"/>
  <sheetViews>
    <sheetView zoomScaleNormal="100" zoomScaleSheetLayoutView="90" workbookViewId="0">
      <selection activeCell="A3" sqref="A3:B3"/>
    </sheetView>
  </sheetViews>
  <sheetFormatPr defaultRowHeight="15" x14ac:dyDescent="0.2"/>
  <cols>
    <col min="1" max="1" width="12" customWidth="1"/>
    <col min="2" max="2" width="26.21875" customWidth="1"/>
    <col min="3" max="4" width="10.77734375" customWidth="1"/>
    <col min="5" max="5" width="9.33203125" customWidth="1"/>
    <col min="6" max="6" width="11" customWidth="1"/>
    <col min="8" max="8" width="10.88671875" customWidth="1"/>
  </cols>
  <sheetData>
    <row r="1" spans="1:8" ht="18.75" thickTop="1" x14ac:dyDescent="0.2">
      <c r="A1" s="815" t="s">
        <v>84</v>
      </c>
      <c r="B1" s="278"/>
      <c r="C1" s="278"/>
      <c r="D1" s="278"/>
      <c r="E1" s="278"/>
      <c r="F1" s="278"/>
      <c r="G1" s="278"/>
      <c r="H1" s="279"/>
    </row>
    <row r="2" spans="1:8" ht="15.75" x14ac:dyDescent="0.2">
      <c r="A2" s="233" t="s">
        <v>250</v>
      </c>
      <c r="B2" s="151"/>
      <c r="C2" s="151"/>
      <c r="D2" s="151"/>
      <c r="E2" s="372" t="s">
        <v>262</v>
      </c>
      <c r="F2" s="151"/>
      <c r="G2" s="151"/>
      <c r="H2" s="153"/>
    </row>
    <row r="3" spans="1:8" ht="16.5" thickBot="1" x14ac:dyDescent="0.25">
      <c r="A3" s="793" t="s">
        <v>36</v>
      </c>
      <c r="B3" s="794"/>
      <c r="C3" s="813">
        <f>'Input Data'!$D$19</f>
        <v>0</v>
      </c>
      <c r="D3" s="315" t="s">
        <v>213</v>
      </c>
      <c r="E3" s="812">
        <f>'Input Data'!$D$5</f>
        <v>0</v>
      </c>
      <c r="F3" s="174"/>
      <c r="G3" s="174"/>
      <c r="H3" s="180"/>
    </row>
    <row r="4" spans="1:8" ht="15.75" thickTop="1" x14ac:dyDescent="0.2">
      <c r="A4" s="316"/>
      <c r="B4" s="282"/>
      <c r="C4" s="317"/>
      <c r="D4" s="317"/>
      <c r="E4" s="317"/>
      <c r="F4" s="151"/>
      <c r="G4" s="151"/>
      <c r="H4" s="153"/>
    </row>
    <row r="5" spans="1:8" x14ac:dyDescent="0.2">
      <c r="A5" s="300" t="s">
        <v>85</v>
      </c>
      <c r="B5" s="295"/>
      <c r="C5" s="295"/>
      <c r="D5" s="295"/>
      <c r="E5" s="295"/>
      <c r="F5" s="295"/>
      <c r="G5" s="295"/>
      <c r="H5" s="318"/>
    </row>
    <row r="6" spans="1:8" ht="30" x14ac:dyDescent="0.2">
      <c r="A6" s="319" t="s">
        <v>86</v>
      </c>
      <c r="B6" s="299" t="s">
        <v>46</v>
      </c>
      <c r="C6" s="320" t="s">
        <v>29</v>
      </c>
      <c r="D6" s="321"/>
      <c r="E6" s="299" t="s">
        <v>145</v>
      </c>
      <c r="F6" s="299" t="s">
        <v>87</v>
      </c>
      <c r="G6" s="299" t="s">
        <v>5</v>
      </c>
      <c r="H6" s="286" t="s">
        <v>8</v>
      </c>
    </row>
    <row r="7" spans="1:8" x14ac:dyDescent="0.2">
      <c r="A7" s="305"/>
      <c r="B7" s="298"/>
      <c r="C7" s="322"/>
      <c r="D7" s="323"/>
      <c r="E7" s="872"/>
      <c r="F7" s="872"/>
      <c r="G7" s="329"/>
      <c r="H7" s="821">
        <f t="shared" ref="H7:H16" si="0">F7*G7</f>
        <v>0</v>
      </c>
    </row>
    <row r="8" spans="1:8" x14ac:dyDescent="0.2">
      <c r="A8" s="306"/>
      <c r="B8" s="291"/>
      <c r="C8" s="307"/>
      <c r="D8" s="290"/>
      <c r="E8" s="873"/>
      <c r="F8" s="873"/>
      <c r="G8" s="337"/>
      <c r="H8" s="822">
        <f t="shared" si="0"/>
        <v>0</v>
      </c>
    </row>
    <row r="9" spans="1:8" x14ac:dyDescent="0.2">
      <c r="A9" s="306"/>
      <c r="B9" s="291"/>
      <c r="C9" s="307"/>
      <c r="D9" s="290"/>
      <c r="E9" s="873"/>
      <c r="F9" s="873"/>
      <c r="G9" s="337"/>
      <c r="H9" s="822">
        <f t="shared" si="0"/>
        <v>0</v>
      </c>
    </row>
    <row r="10" spans="1:8" x14ac:dyDescent="0.2">
      <c r="A10" s="306"/>
      <c r="B10" s="291"/>
      <c r="C10" s="307"/>
      <c r="D10" s="290"/>
      <c r="E10" s="873"/>
      <c r="F10" s="873"/>
      <c r="G10" s="337"/>
      <c r="H10" s="822">
        <f t="shared" si="0"/>
        <v>0</v>
      </c>
    </row>
    <row r="11" spans="1:8" x14ac:dyDescent="0.2">
      <c r="A11" s="306"/>
      <c r="B11" s="291"/>
      <c r="C11" s="307"/>
      <c r="D11" s="290"/>
      <c r="E11" s="873"/>
      <c r="F11" s="873"/>
      <c r="G11" s="337"/>
      <c r="H11" s="822">
        <f t="shared" si="0"/>
        <v>0</v>
      </c>
    </row>
    <row r="12" spans="1:8" x14ac:dyDescent="0.2">
      <c r="A12" s="306"/>
      <c r="B12" s="291"/>
      <c r="C12" s="307"/>
      <c r="D12" s="290"/>
      <c r="E12" s="873"/>
      <c r="F12" s="873"/>
      <c r="G12" s="337"/>
      <c r="H12" s="822">
        <f t="shared" si="0"/>
        <v>0</v>
      </c>
    </row>
    <row r="13" spans="1:8" x14ac:dyDescent="0.2">
      <c r="A13" s="306"/>
      <c r="B13" s="291"/>
      <c r="C13" s="307"/>
      <c r="D13" s="290"/>
      <c r="E13" s="873"/>
      <c r="F13" s="873"/>
      <c r="G13" s="337"/>
      <c r="H13" s="822">
        <f t="shared" si="0"/>
        <v>0</v>
      </c>
    </row>
    <row r="14" spans="1:8" x14ac:dyDescent="0.2">
      <c r="A14" s="306"/>
      <c r="B14" s="291"/>
      <c r="C14" s="307"/>
      <c r="D14" s="290"/>
      <c r="E14" s="873"/>
      <c r="F14" s="873"/>
      <c r="G14" s="337"/>
      <c r="H14" s="822">
        <f t="shared" si="0"/>
        <v>0</v>
      </c>
    </row>
    <row r="15" spans="1:8" x14ac:dyDescent="0.2">
      <c r="A15" s="306"/>
      <c r="B15" s="291"/>
      <c r="C15" s="307"/>
      <c r="D15" s="290"/>
      <c r="E15" s="873"/>
      <c r="F15" s="873"/>
      <c r="G15" s="337"/>
      <c r="H15" s="822">
        <f t="shared" si="0"/>
        <v>0</v>
      </c>
    </row>
    <row r="16" spans="1:8" ht="15.75" thickBot="1" x14ac:dyDescent="0.25">
      <c r="A16" s="308"/>
      <c r="B16" s="292"/>
      <c r="C16" s="324"/>
      <c r="D16" s="325"/>
      <c r="E16" s="874"/>
      <c r="F16" s="874"/>
      <c r="G16" s="829"/>
      <c r="H16" s="830">
        <f t="shared" si="0"/>
        <v>0</v>
      </c>
    </row>
    <row r="17" spans="1:8" x14ac:dyDescent="0.2">
      <c r="A17" s="415"/>
      <c r="B17" s="416"/>
      <c r="C17" s="416"/>
      <c r="D17" s="416"/>
      <c r="E17" s="416"/>
      <c r="F17" s="416"/>
      <c r="G17" s="831" t="s">
        <v>88</v>
      </c>
      <c r="H17" s="832">
        <f>SUM(H7:H16)</f>
        <v>0</v>
      </c>
    </row>
    <row r="18" spans="1:8" x14ac:dyDescent="0.2">
      <c r="A18" s="150"/>
      <c r="B18" s="151"/>
      <c r="C18" s="151"/>
      <c r="D18" s="151"/>
      <c r="E18" s="151"/>
      <c r="F18" s="151"/>
      <c r="G18" s="151"/>
      <c r="H18" s="309"/>
    </row>
    <row r="19" spans="1:8" x14ac:dyDescent="0.2">
      <c r="A19" s="300" t="s">
        <v>89</v>
      </c>
      <c r="B19" s="203"/>
      <c r="C19" s="203"/>
      <c r="D19" s="203"/>
      <c r="E19" s="203"/>
      <c r="F19" s="203"/>
      <c r="G19" s="203"/>
      <c r="H19" s="326"/>
    </row>
    <row r="20" spans="1:8" ht="45" x14ac:dyDescent="0.2">
      <c r="A20" s="319" t="s">
        <v>4</v>
      </c>
      <c r="B20" s="320" t="s">
        <v>46</v>
      </c>
      <c r="C20" s="327"/>
      <c r="D20" s="868" t="s">
        <v>29</v>
      </c>
      <c r="E20" s="869"/>
      <c r="F20" s="299" t="s">
        <v>320</v>
      </c>
      <c r="G20" s="299" t="s">
        <v>90</v>
      </c>
      <c r="H20" s="297" t="s">
        <v>8</v>
      </c>
    </row>
    <row r="21" spans="1:8" x14ac:dyDescent="0.2">
      <c r="A21" s="305"/>
      <c r="B21" s="322"/>
      <c r="C21" s="328"/>
      <c r="D21" s="322"/>
      <c r="E21" s="323"/>
      <c r="F21" s="330"/>
      <c r="G21" s="329"/>
      <c r="H21" s="821">
        <f>G21*F21</f>
        <v>0</v>
      </c>
    </row>
    <row r="22" spans="1:8" x14ac:dyDescent="0.2">
      <c r="A22" s="306"/>
      <c r="B22" s="307"/>
      <c r="C22" s="289"/>
      <c r="D22" s="307"/>
      <c r="E22" s="290"/>
      <c r="F22" s="870"/>
      <c r="G22" s="337"/>
      <c r="H22" s="822">
        <f>G22*F22</f>
        <v>0</v>
      </c>
    </row>
    <row r="23" spans="1:8" x14ac:dyDescent="0.2">
      <c r="A23" s="306"/>
      <c r="B23" s="307"/>
      <c r="C23" s="289"/>
      <c r="D23" s="307"/>
      <c r="E23" s="290"/>
      <c r="F23" s="870"/>
      <c r="G23" s="337"/>
      <c r="H23" s="822">
        <f>G23*F23</f>
        <v>0</v>
      </c>
    </row>
    <row r="24" spans="1:8" x14ac:dyDescent="0.2">
      <c r="A24" s="306"/>
      <c r="B24" s="307"/>
      <c r="C24" s="289"/>
      <c r="D24" s="307"/>
      <c r="E24" s="290"/>
      <c r="F24" s="870"/>
      <c r="G24" s="337"/>
      <c r="H24" s="822">
        <f>G24*F24</f>
        <v>0</v>
      </c>
    </row>
    <row r="25" spans="1:8" x14ac:dyDescent="0.2">
      <c r="A25" s="306"/>
      <c r="B25" s="307"/>
      <c r="C25" s="289"/>
      <c r="D25" s="307"/>
      <c r="E25" s="290"/>
      <c r="F25" s="870"/>
      <c r="G25" s="337"/>
      <c r="H25" s="822">
        <f>G25*F25</f>
        <v>0</v>
      </c>
    </row>
    <row r="26" spans="1:8" x14ac:dyDescent="0.2">
      <c r="A26" s="306"/>
      <c r="B26" s="307"/>
      <c r="C26" s="289"/>
      <c r="D26" s="307"/>
      <c r="E26" s="290"/>
      <c r="F26" s="870"/>
      <c r="G26" s="337"/>
      <c r="H26" s="822">
        <f>G26*F26</f>
        <v>0</v>
      </c>
    </row>
    <row r="27" spans="1:8" x14ac:dyDescent="0.2">
      <c r="A27" s="306"/>
      <c r="B27" s="307"/>
      <c r="C27" s="289"/>
      <c r="D27" s="307"/>
      <c r="E27" s="290"/>
      <c r="F27" s="870"/>
      <c r="G27" s="337"/>
      <c r="H27" s="822">
        <f>G27*F27</f>
        <v>0</v>
      </c>
    </row>
    <row r="28" spans="1:8" x14ac:dyDescent="0.2">
      <c r="A28" s="306"/>
      <c r="B28" s="307"/>
      <c r="C28" s="289"/>
      <c r="D28" s="307"/>
      <c r="E28" s="290"/>
      <c r="F28" s="870"/>
      <c r="G28" s="337"/>
      <c r="H28" s="822">
        <f>G28*F28</f>
        <v>0</v>
      </c>
    </row>
    <row r="29" spans="1:8" x14ac:dyDescent="0.2">
      <c r="A29" s="306"/>
      <c r="B29" s="307"/>
      <c r="C29" s="289"/>
      <c r="D29" s="307"/>
      <c r="E29" s="290"/>
      <c r="F29" s="870"/>
      <c r="G29" s="337"/>
      <c r="H29" s="822">
        <f>G29*F29</f>
        <v>0</v>
      </c>
    </row>
    <row r="30" spans="1:8" ht="15.75" thickBot="1" x14ac:dyDescent="0.25">
      <c r="A30" s="308"/>
      <c r="B30" s="324"/>
      <c r="C30" s="331"/>
      <c r="D30" s="324"/>
      <c r="E30" s="325"/>
      <c r="F30" s="871"/>
      <c r="G30" s="829"/>
      <c r="H30" s="830">
        <f>G30*F30</f>
        <v>0</v>
      </c>
    </row>
    <row r="31" spans="1:8" x14ac:dyDescent="0.2">
      <c r="A31" s="415"/>
      <c r="B31" s="416"/>
      <c r="C31" s="416"/>
      <c r="D31" s="416"/>
      <c r="E31" s="416"/>
      <c r="F31" s="416"/>
      <c r="G31" s="831" t="s">
        <v>91</v>
      </c>
      <c r="H31" s="832">
        <f>SUM(H21:H30)</f>
        <v>0</v>
      </c>
    </row>
    <row r="32" spans="1:8" x14ac:dyDescent="0.2">
      <c r="A32" s="293"/>
      <c r="B32" s="212"/>
      <c r="C32" s="212"/>
      <c r="D32" s="212"/>
      <c r="E32" s="212"/>
      <c r="F32" s="212"/>
      <c r="G32" s="212"/>
      <c r="H32" s="332"/>
    </row>
    <row r="33" spans="1:8" x14ac:dyDescent="0.2">
      <c r="A33" s="300" t="s">
        <v>92</v>
      </c>
      <c r="B33" s="295"/>
      <c r="C33" s="295"/>
      <c r="D33" s="295"/>
      <c r="E33" s="295"/>
      <c r="F33" s="295"/>
      <c r="G33" s="295"/>
      <c r="H33" s="296"/>
    </row>
    <row r="34" spans="1:8" ht="45" x14ac:dyDescent="0.2">
      <c r="A34" s="319" t="s">
        <v>4</v>
      </c>
      <c r="B34" s="304" t="s">
        <v>46</v>
      </c>
      <c r="C34" s="321"/>
      <c r="D34" s="299" t="s">
        <v>93</v>
      </c>
      <c r="E34" s="299" t="s">
        <v>94</v>
      </c>
      <c r="F34" s="299" t="s">
        <v>95</v>
      </c>
      <c r="G34" s="299" t="s">
        <v>96</v>
      </c>
      <c r="H34" s="297" t="s">
        <v>8</v>
      </c>
    </row>
    <row r="35" spans="1:8" x14ac:dyDescent="0.2">
      <c r="A35" s="333"/>
      <c r="B35" s="334"/>
      <c r="C35" s="335"/>
      <c r="D35" s="468"/>
      <c r="E35" s="468"/>
      <c r="F35" s="287"/>
      <c r="G35" s="336"/>
      <c r="H35" s="862">
        <f>G35*E35</f>
        <v>0</v>
      </c>
    </row>
    <row r="36" spans="1:8" x14ac:dyDescent="0.2">
      <c r="A36" s="306"/>
      <c r="B36" s="307"/>
      <c r="C36" s="290"/>
      <c r="D36" s="462"/>
      <c r="E36" s="462"/>
      <c r="F36" s="291"/>
      <c r="G36" s="337"/>
      <c r="H36" s="863">
        <f t="shared" ref="H36:H41" si="1">G36*E36</f>
        <v>0</v>
      </c>
    </row>
    <row r="37" spans="1:8" x14ac:dyDescent="0.2">
      <c r="A37" s="306"/>
      <c r="B37" s="307"/>
      <c r="C37" s="290"/>
      <c r="D37" s="462"/>
      <c r="E37" s="462"/>
      <c r="F37" s="291"/>
      <c r="G37" s="337"/>
      <c r="H37" s="863">
        <f t="shared" si="1"/>
        <v>0</v>
      </c>
    </row>
    <row r="38" spans="1:8" x14ac:dyDescent="0.2">
      <c r="A38" s="306"/>
      <c r="B38" s="307"/>
      <c r="C38" s="290"/>
      <c r="D38" s="462"/>
      <c r="E38" s="462"/>
      <c r="F38" s="291"/>
      <c r="G38" s="337"/>
      <c r="H38" s="863">
        <f t="shared" si="1"/>
        <v>0</v>
      </c>
    </row>
    <row r="39" spans="1:8" x14ac:dyDescent="0.2">
      <c r="A39" s="306"/>
      <c r="B39" s="307"/>
      <c r="C39" s="290"/>
      <c r="D39" s="462"/>
      <c r="E39" s="462"/>
      <c r="F39" s="291"/>
      <c r="G39" s="337"/>
      <c r="H39" s="863">
        <f t="shared" si="1"/>
        <v>0</v>
      </c>
    </row>
    <row r="40" spans="1:8" x14ac:dyDescent="0.2">
      <c r="A40" s="306"/>
      <c r="B40" s="307"/>
      <c r="C40" s="290"/>
      <c r="D40" s="462"/>
      <c r="E40" s="462"/>
      <c r="F40" s="291"/>
      <c r="G40" s="337"/>
      <c r="H40" s="863">
        <f t="shared" si="1"/>
        <v>0</v>
      </c>
    </row>
    <row r="41" spans="1:8" x14ac:dyDescent="0.2">
      <c r="A41" s="306"/>
      <c r="B41" s="307"/>
      <c r="C41" s="290"/>
      <c r="D41" s="462"/>
      <c r="E41" s="462"/>
      <c r="F41" s="291"/>
      <c r="G41" s="337"/>
      <c r="H41" s="863">
        <f t="shared" si="1"/>
        <v>0</v>
      </c>
    </row>
    <row r="42" spans="1:8" x14ac:dyDescent="0.2">
      <c r="A42" s="306"/>
      <c r="B42" s="307"/>
      <c r="C42" s="290"/>
      <c r="D42" s="462"/>
      <c r="E42" s="462"/>
      <c r="F42" s="291"/>
      <c r="G42" s="337"/>
      <c r="H42" s="863">
        <f>G42*E42</f>
        <v>0</v>
      </c>
    </row>
    <row r="43" spans="1:8" x14ac:dyDescent="0.2">
      <c r="A43" s="306"/>
      <c r="B43" s="307"/>
      <c r="C43" s="290"/>
      <c r="D43" s="462"/>
      <c r="E43" s="462"/>
      <c r="F43" s="291"/>
      <c r="G43" s="337"/>
      <c r="H43" s="863">
        <f>G43*E43</f>
        <v>0</v>
      </c>
    </row>
    <row r="44" spans="1:8" ht="15.75" thickBot="1" x14ac:dyDescent="0.25">
      <c r="A44" s="438"/>
      <c r="B44" s="439"/>
      <c r="C44" s="440"/>
      <c r="D44" s="469"/>
      <c r="E44" s="469"/>
      <c r="F44" s="441"/>
      <c r="G44" s="442"/>
      <c r="H44" s="864">
        <f>G44*E44</f>
        <v>0</v>
      </c>
    </row>
    <row r="45" spans="1:8" x14ac:dyDescent="0.2">
      <c r="A45" s="415"/>
      <c r="B45" s="416"/>
      <c r="C45" s="416"/>
      <c r="D45" s="416"/>
      <c r="E45" s="416"/>
      <c r="F45" s="416"/>
      <c r="G45" s="831" t="s">
        <v>264</v>
      </c>
      <c r="H45" s="865">
        <f>SUM(H35:H44)</f>
        <v>0</v>
      </c>
    </row>
    <row r="46" spans="1:8" x14ac:dyDescent="0.2">
      <c r="A46" s="150"/>
      <c r="B46" s="151"/>
      <c r="C46" s="151"/>
      <c r="D46" s="151"/>
      <c r="E46" s="151"/>
      <c r="F46" s="151"/>
      <c r="G46" s="151"/>
      <c r="H46" s="309"/>
    </row>
    <row r="47" spans="1:8" x14ac:dyDescent="0.2">
      <c r="A47" s="300" t="s">
        <v>97</v>
      </c>
      <c r="B47" s="295"/>
      <c r="C47" s="295"/>
      <c r="D47" s="295"/>
      <c r="E47" s="295"/>
      <c r="F47" s="295"/>
      <c r="G47" s="295"/>
      <c r="H47" s="296"/>
    </row>
    <row r="48" spans="1:8" ht="45" x14ac:dyDescent="0.2">
      <c r="A48" s="303" t="s">
        <v>4</v>
      </c>
      <c r="B48" s="304" t="s">
        <v>39</v>
      </c>
      <c r="C48" s="338"/>
      <c r="D48" s="299" t="s">
        <v>98</v>
      </c>
      <c r="E48" s="299" t="s">
        <v>99</v>
      </c>
      <c r="F48" s="299" t="s">
        <v>100</v>
      </c>
      <c r="G48" s="299" t="s">
        <v>101</v>
      </c>
      <c r="H48" s="297" t="s">
        <v>49</v>
      </c>
    </row>
    <row r="49" spans="1:8" x14ac:dyDescent="0.2">
      <c r="A49" s="305"/>
      <c r="B49" s="322"/>
      <c r="C49" s="339"/>
      <c r="D49" s="298"/>
      <c r="E49" s="298"/>
      <c r="F49" s="298"/>
      <c r="G49" s="329"/>
      <c r="H49" s="866">
        <f>G49*F49</f>
        <v>0</v>
      </c>
    </row>
    <row r="50" spans="1:8" x14ac:dyDescent="0.2">
      <c r="A50" s="306"/>
      <c r="B50" s="307"/>
      <c r="C50" s="340"/>
      <c r="D50" s="307"/>
      <c r="E50" s="291"/>
      <c r="F50" s="291"/>
      <c r="G50" s="337"/>
      <c r="H50" s="863"/>
    </row>
    <row r="51" spans="1:8" x14ac:dyDescent="0.2">
      <c r="A51" s="306"/>
      <c r="B51" s="307"/>
      <c r="C51" s="340"/>
      <c r="D51" s="307"/>
      <c r="E51" s="291"/>
      <c r="F51" s="291"/>
      <c r="G51" s="337"/>
      <c r="H51" s="863"/>
    </row>
    <row r="52" spans="1:8" x14ac:dyDescent="0.2">
      <c r="A52" s="306"/>
      <c r="B52" s="307"/>
      <c r="C52" s="340"/>
      <c r="D52" s="307"/>
      <c r="E52" s="291"/>
      <c r="F52" s="291"/>
      <c r="G52" s="337"/>
      <c r="H52" s="863"/>
    </row>
    <row r="53" spans="1:8" x14ac:dyDescent="0.2">
      <c r="A53" s="306"/>
      <c r="B53" s="307"/>
      <c r="C53" s="340"/>
      <c r="D53" s="307"/>
      <c r="E53" s="291"/>
      <c r="F53" s="291"/>
      <c r="G53" s="337"/>
      <c r="H53" s="863"/>
    </row>
    <row r="54" spans="1:8" x14ac:dyDescent="0.2">
      <c r="A54" s="306"/>
      <c r="B54" s="307"/>
      <c r="C54" s="340"/>
      <c r="D54" s="307"/>
      <c r="E54" s="291"/>
      <c r="F54" s="291"/>
      <c r="G54" s="337"/>
      <c r="H54" s="863"/>
    </row>
    <row r="55" spans="1:8" ht="15.75" thickBot="1" x14ac:dyDescent="0.25">
      <c r="A55" s="443"/>
      <c r="B55" s="334"/>
      <c r="C55" s="444"/>
      <c r="D55" s="334"/>
      <c r="E55" s="441"/>
      <c r="F55" s="287"/>
      <c r="G55" s="336"/>
      <c r="H55" s="867"/>
    </row>
    <row r="56" spans="1:8" x14ac:dyDescent="0.2">
      <c r="A56" s="415"/>
      <c r="B56" s="416"/>
      <c r="C56" s="416"/>
      <c r="D56" s="416"/>
      <c r="E56" s="449"/>
      <c r="F56" s="416"/>
      <c r="G56" s="417" t="s">
        <v>102</v>
      </c>
      <c r="H56" s="832">
        <f>SUM(H49:H55)</f>
        <v>0</v>
      </c>
    </row>
    <row r="57" spans="1:8" ht="15.75" thickBot="1" x14ac:dyDescent="0.25">
      <c r="A57" s="293"/>
      <c r="B57" s="212"/>
      <c r="C57" s="212"/>
      <c r="D57" s="212"/>
      <c r="E57" s="341"/>
      <c r="F57" s="212"/>
      <c r="G57" s="212"/>
      <c r="H57" s="875"/>
    </row>
    <row r="58" spans="1:8" ht="15.75" thickBot="1" x14ac:dyDescent="0.25">
      <c r="A58" s="445"/>
      <c r="B58" s="446"/>
      <c r="C58" s="446"/>
      <c r="D58" s="446"/>
      <c r="E58" s="446"/>
      <c r="F58" s="446"/>
      <c r="G58" s="447" t="s">
        <v>273</v>
      </c>
      <c r="H58" s="876">
        <f>H17+IF(AND(H31&gt;0,H17&gt;0),0,H31)+H45+H56</f>
        <v>0</v>
      </c>
    </row>
    <row r="59" spans="1:8" ht="22.5" customHeight="1" thickTop="1" thickBot="1" x14ac:dyDescent="0.25">
      <c r="A59" s="342" t="str">
        <f>IF(AND(H31&gt;0,H17&gt;0),"You cannot claim for both Part Time and Full Time supervision","")</f>
        <v/>
      </c>
      <c r="B59" s="343"/>
      <c r="C59" s="343"/>
      <c r="D59" s="343"/>
      <c r="E59" s="343"/>
      <c r="F59" s="343"/>
      <c r="G59" s="448" t="s">
        <v>274</v>
      </c>
      <c r="H59" s="877">
        <f>H58/1.14</f>
        <v>0</v>
      </c>
    </row>
    <row r="60" spans="1:8" ht="15.75" thickTop="1" x14ac:dyDescent="0.2">
      <c r="H60" s="208"/>
    </row>
    <row r="61" spans="1:8" x14ac:dyDescent="0.2">
      <c r="H61" s="208"/>
    </row>
    <row r="62" spans="1:8" x14ac:dyDescent="0.2">
      <c r="H62" s="208"/>
    </row>
    <row r="63" spans="1:8" x14ac:dyDescent="0.2">
      <c r="H63" s="208"/>
    </row>
    <row r="64" spans="1:8" x14ac:dyDescent="0.2">
      <c r="H64" s="208"/>
    </row>
    <row r="65" spans="8:8" x14ac:dyDescent="0.2">
      <c r="H65" s="208"/>
    </row>
    <row r="66" spans="8:8" x14ac:dyDescent="0.2">
      <c r="H66" s="208"/>
    </row>
    <row r="67" spans="8:8" x14ac:dyDescent="0.2">
      <c r="H67" s="208"/>
    </row>
    <row r="68" spans="8:8" x14ac:dyDescent="0.2">
      <c r="H68" s="208"/>
    </row>
    <row r="69" spans="8:8" x14ac:dyDescent="0.2">
      <c r="H69" s="208"/>
    </row>
    <row r="70" spans="8:8" x14ac:dyDescent="0.2">
      <c r="H70" s="208"/>
    </row>
    <row r="71" spans="8:8" x14ac:dyDescent="0.2">
      <c r="H71" s="208"/>
    </row>
    <row r="72" spans="8:8" x14ac:dyDescent="0.2">
      <c r="H72" s="208"/>
    </row>
    <row r="73" spans="8:8" x14ac:dyDescent="0.2">
      <c r="H73" s="208"/>
    </row>
    <row r="74" spans="8:8" x14ac:dyDescent="0.2">
      <c r="H74" s="208"/>
    </row>
    <row r="75" spans="8:8" x14ac:dyDescent="0.2">
      <c r="H75" s="208"/>
    </row>
    <row r="76" spans="8:8" x14ac:dyDescent="0.2">
      <c r="H76" s="208"/>
    </row>
    <row r="77" spans="8:8" x14ac:dyDescent="0.2">
      <c r="H77" s="208"/>
    </row>
    <row r="78" spans="8:8" x14ac:dyDescent="0.2">
      <c r="H78" s="208"/>
    </row>
    <row r="79" spans="8:8" x14ac:dyDescent="0.2">
      <c r="H79" s="208"/>
    </row>
    <row r="80" spans="8:8" x14ac:dyDescent="0.2">
      <c r="H80" s="208"/>
    </row>
    <row r="81" spans="8:8" x14ac:dyDescent="0.2">
      <c r="H81" s="208"/>
    </row>
    <row r="82" spans="8:8" x14ac:dyDescent="0.2">
      <c r="H82" s="208"/>
    </row>
    <row r="83" spans="8:8" x14ac:dyDescent="0.2">
      <c r="H83" s="208"/>
    </row>
    <row r="84" spans="8:8" x14ac:dyDescent="0.2">
      <c r="H84" s="208"/>
    </row>
    <row r="85" spans="8:8" x14ac:dyDescent="0.2">
      <c r="H85" s="208"/>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D20:E20"/>
  </mergeCells>
  <phoneticPr fontId="72" type="noConversion"/>
  <pageMargins left="0.94488188976377963" right="0.55118110236220474" top="0.98425196850393704" bottom="0.98425196850393704" header="0.51181102362204722" footer="0.51181102362204722"/>
  <pageSetup paperSize="9" scale="67" orientation="landscape" horizontalDpi="4294967293" verticalDpi="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Notes</vt:lpstr>
      <vt:lpstr>Input Data</vt:lpstr>
      <vt:lpstr>Stuct Build Tax Invoice</vt:lpstr>
      <vt:lpstr>Scales</vt:lpstr>
      <vt:lpstr>Previous Payments</vt:lpstr>
      <vt:lpstr>Travelling &amp; Subsistence</vt:lpstr>
      <vt:lpstr>Typing, Duplicating, &amp; Printing</vt:lpstr>
      <vt:lpstr>Time Based</vt:lpstr>
      <vt:lpstr>Site staff &amp; Other</vt:lpstr>
      <vt:lpstr>Non Taxable</vt:lpstr>
      <vt:lpstr>'Input Data'!Print_Area</vt:lpstr>
      <vt:lpstr>'Non Taxable'!Print_Area</vt:lpstr>
      <vt:lpstr>'Site staff &amp; Other'!Print_Area</vt:lpstr>
      <vt:lpstr>'Stuct Build Tax Invoice'!Print_Area</vt:lpstr>
      <vt:lpstr>'Time Based'!Print_Area</vt:lpstr>
      <vt:lpstr>'Travelling &amp; Subsistence'!Print_Area</vt:lpstr>
      <vt:lpstr>'Stuct Build Tax Invoice'!Print_Titles</vt:lpstr>
      <vt:lpstr>SCALE_2003B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2011-05-14T17:34:44Z</cp:lastPrinted>
  <dcterms:created xsi:type="dcterms:W3CDTF">2000-04-06T11:32:49Z</dcterms:created>
  <dcterms:modified xsi:type="dcterms:W3CDTF">2012-11-08T08:59:02Z</dcterms:modified>
</cp:coreProperties>
</file>